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pivotTables/_rels/pivotTable1.xml.rels" ContentType="application/vnd.openxmlformats-package.relationships+xml"/>
  <Override PartName="/xl/pivotTables/pivotTable1.xml" ContentType="application/vnd.openxmlformats-officedocument.spreadsheetml.pivotTabl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1.xml.rels" ContentType="application/vnd.openxmlformats-package.relationships+xml"/>
  <Override PartName="/xl/worksheets/_rels/sheet5.xml.rels" ContentType="application/vnd.openxmlformats-package.relationships+xml"/>
  <Override PartName="/xl/worksheets/_rels/sheet10.xml.rels" ContentType="application/vnd.openxmlformats-package.relationships+xml"/>
  <Override PartName="/xl/worksheets/_rels/sheet4.xml.rels" ContentType="application/vnd.openxmlformats-package.relationships+xml"/>
  <Override PartName="/xl/worksheets/_rels/sheet9.xml.rels" ContentType="application/vnd.openxmlformats-package.relationships+xml"/>
  <Override PartName="/xl/worksheets/_rels/sheet8.xml.rels" ContentType="application/vnd.openxmlformats-package.relationships+xml"/>
  <Override PartName="/xl/worksheets/_rels/sheet7.xml.rels" ContentType="application/vnd.openxmlformats-package.relationships+xml"/>
  <Override PartName="/xl/worksheets/_rels/sheet6.xml.rels" ContentType="application/vnd.openxmlformats-package.relationship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xl/pivotCache/pivotCacheDefinition1.xml" ContentType="application/vnd.openxmlformats-officedocument.spreadsheetml.pivotCacheDefinition+xml"/>
  <Override PartName="/xl/pivotCache/_rels/pivotCacheDefinition1.xml.rels" ContentType="application/vnd.openxmlformats-package.relationships+xml"/>
  <Override PartName="/xl/pivotCache/pivotCacheRecords1.xml" ContentType="application/vnd.openxmlformats-officedocument.spreadsheetml.pivotCacheRecord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10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cturas" sheetId="1" state="visible" r:id="rId3"/>
    <sheet name="Control Alic" sheetId="2" state="visible" r:id="rId4"/>
    <sheet name="Paises" sheetId="3" state="visible" r:id="rId5"/>
    <sheet name="TiposTributos" sheetId="4" state="visible" r:id="rId6"/>
    <sheet name="TiposComprobantes" sheetId="5" state="visible" r:id="rId7"/>
    <sheet name="TipoConceptos" sheetId="6" state="visible" r:id="rId8"/>
    <sheet name="TiposDocumentos" sheetId="7" state="visible" r:id="rId9"/>
    <sheet name="TiposIVA" sheetId="8" state="visible" r:id="rId10"/>
    <sheet name="TiposMoneda" sheetId="9" state="visible" r:id="rId11"/>
    <sheet name="TiposOpcionales" sheetId="10" state="visible" r:id="rId12"/>
    <sheet name="CondicionReceptor" sheetId="11" state="visible" r:id="rId13"/>
  </sheets>
  <definedNames>
    <definedName function="false" hidden="true" localSheetId="10" name="_xlnm._FilterDatabase" vbProcedure="false">CondicionReceptor!$A$1:$D$12</definedName>
    <definedName function="false" hidden="true" localSheetId="0" name="_xlnm._FilterDatabase" vbProcedure="false">Facturas!$A$1:$BW$273</definedName>
    <definedName function="false" hidden="true" localSheetId="2" name="_xlnm._FilterDatabase" vbProcedure="false">Paises!$A$1:$C$311</definedName>
    <definedName function="false" hidden="true" localSheetId="5" name="_xlnm._FilterDatabase" vbProcedure="false">TipoConceptos!$A$1:$C$4</definedName>
    <definedName function="false" hidden="true" localSheetId="4" name="_xlnm._FilterDatabase" vbProcedure="false">TiposComprobantes!$A$1:$C$37</definedName>
    <definedName function="false" hidden="true" localSheetId="6" name="_xlnm._FilterDatabase" vbProcedure="false">TiposDocumentos!$A$1:$C$37</definedName>
    <definedName function="false" hidden="true" localSheetId="7" name="_xlnm._FilterDatabase" vbProcedure="false">TiposIVA!$A$1:$C$7</definedName>
    <definedName function="false" hidden="true" localSheetId="8" name="_xlnm._FilterDatabase" vbProcedure="false">TiposMoneda!$A$1:$C$51</definedName>
    <definedName function="false" hidden="true" localSheetId="9" name="_xlnm._FilterDatabase" vbProcedure="false">TiposOpcionales!$A$1:$C$25</definedName>
    <definedName function="false" hidden="true" localSheetId="3" name="_xlnm._FilterDatabase" vbProcedure="false">TiposTributos!$A$1:$C$12</definedName>
  </definedNames>
  <calcPr iterateCount="100" refMode="A1" iterate="false" iterateDelta="0.0001"/>
  <pivotCaches>
    <pivotCache cacheId="1" r:id="rId15"/>
  </pivotCaches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<sst xmlns="http://schemas.openxmlformats.org/spreadsheetml/2006/main" count="2616" uniqueCount="733">
  <si>
    <t xml:space="preserve">Facturar</t>
  </si>
  <si>
    <t xml:space="preserve">CUIT Representado</t>
  </si>
  <si>
    <t xml:space="preserve">Denominacion Representado</t>
  </si>
  <si>
    <t xml:space="preserve">Condicion IVA</t>
  </si>
  <si>
    <t xml:space="preserve">ID</t>
  </si>
  <si>
    <t xml:space="preserve">Fecha del comprobante</t>
  </si>
  <si>
    <t xml:space="preserve">Fecha Desde</t>
  </si>
  <si>
    <t xml:space="preserve">Fecha Hasta</t>
  </si>
  <si>
    <t xml:space="preserve">Vencimiento</t>
  </si>
  <si>
    <t xml:space="preserve">Punto de Venta</t>
  </si>
  <si>
    <t xml:space="preserve">Tipo de Cbte</t>
  </si>
  <si>
    <t xml:space="preserve">Letra</t>
  </si>
  <si>
    <t xml:space="preserve">Concepto</t>
  </si>
  <si>
    <t xml:space="preserve">Condicion de Venta</t>
  </si>
  <si>
    <t xml:space="preserve">Condicion Receptor IVA</t>
  </si>
  <si>
    <t xml:space="preserve">Facturas compatibles</t>
  </si>
  <si>
    <t xml:space="preserve">Doc Tipo</t>
  </si>
  <si>
    <t xml:space="preserve">Doc Nro</t>
  </si>
  <si>
    <t xml:space="preserve">Denominacion del receptor</t>
  </si>
  <si>
    <t xml:space="preserve">Domicilio Emisor</t>
  </si>
  <si>
    <t xml:space="preserve">Domicilio Receptor</t>
  </si>
  <si>
    <t xml:space="preserve">Descripcion</t>
  </si>
  <si>
    <t xml:space="preserve">Cantidad</t>
  </si>
  <si>
    <t xml:space="preserve">Precio unitario</t>
  </si>
  <si>
    <t xml:space="preserve">Bonificacion</t>
  </si>
  <si>
    <t xml:space="preserve">Neto</t>
  </si>
  <si>
    <t xml:space="preserve">Alicuota IVA</t>
  </si>
  <si>
    <t xml:space="preserve">IVA</t>
  </si>
  <si>
    <t xml:space="preserve">Subtotal</t>
  </si>
  <si>
    <t xml:space="preserve">Tipo Cbte Asociado</t>
  </si>
  <si>
    <t xml:space="preserve">Punto de Venta Cbte Asociado</t>
  </si>
  <si>
    <t xml:space="preserve">Nro Cbte Asociado</t>
  </si>
  <si>
    <t xml:space="preserve">Tributos ID</t>
  </si>
  <si>
    <t xml:space="preserve">Tributos Descripcion</t>
  </si>
  <si>
    <t xml:space="preserve">Tributos Base</t>
  </si>
  <si>
    <t xml:space="preserve">Tributos Alicuota</t>
  </si>
  <si>
    <t xml:space="preserve">Tributos Importe</t>
  </si>
  <si>
    <t xml:space="preserve">SI</t>
  </si>
  <si>
    <t xml:space="preserve">Bustos &amp; Hope SH</t>
  </si>
  <si>
    <t xml:space="preserve">Responsable Inscripto</t>
  </si>
  <si>
    <t xml:space="preserve">Factura A</t>
  </si>
  <si>
    <t xml:space="preserve">Productos</t>
  </si>
  <si>
    <t xml:space="preserve">Cuenta Corriente</t>
  </si>
  <si>
    <t xml:space="preserve">IVA Responsable Inscripto</t>
  </si>
  <si>
    <t xml:space="preserve">CUIT</t>
  </si>
  <si>
    <t xml:space="preserve">Empresa S.A</t>
  </si>
  <si>
    <t xml:space="preserve">Dirección Emisor</t>
  </si>
  <si>
    <t xml:space="preserve">Dirección Empresa</t>
  </si>
  <si>
    <t xml:space="preserve">Item 1</t>
  </si>
  <si>
    <t xml:space="preserve">Impuestos Internos</t>
  </si>
  <si>
    <t xml:space="preserve">Percepcion IIBB Misiones</t>
  </si>
  <si>
    <t xml:space="preserve">Item 2</t>
  </si>
  <si>
    <t xml:space="preserve">Item 3</t>
  </si>
  <si>
    <t xml:space="preserve">Factura B</t>
  </si>
  <si>
    <t xml:space="preserve">Servicios</t>
  </si>
  <si>
    <t xml:space="preserve">Contado</t>
  </si>
  <si>
    <t xml:space="preserve">Consumidor Final</t>
  </si>
  <si>
    <t xml:space="preserve">DNI</t>
  </si>
  <si>
    <t xml:space="preserve">Dirección del CF</t>
  </si>
  <si>
    <t xml:space="preserve">Dirección Emisor Fc2</t>
  </si>
  <si>
    <t xml:space="preserve">Dirección Emisor FC2</t>
  </si>
  <si>
    <t xml:space="preserve">Honorarios 1</t>
  </si>
  <si>
    <t xml:space="preserve">No Gravado</t>
  </si>
  <si>
    <t xml:space="preserve">Percepción de IIBB</t>
  </si>
  <si>
    <t xml:space="preserve">Impuesto Interno Tabaco</t>
  </si>
  <si>
    <t xml:space="preserve">Honorarios 2</t>
  </si>
  <si>
    <t xml:space="preserve">Exento</t>
  </si>
  <si>
    <t xml:space="preserve">Honorarios 3</t>
  </si>
  <si>
    <t xml:space="preserve">Honorarios 4</t>
  </si>
  <si>
    <t xml:space="preserve">Honorarios 5</t>
  </si>
  <si>
    <t xml:space="preserve">Honorarios Ajuste</t>
  </si>
  <si>
    <t xml:space="preserve">Agustín Bustos Piasentini</t>
  </si>
  <si>
    <t xml:space="preserve">Monotributista</t>
  </si>
  <si>
    <t xml:space="preserve">Factura C</t>
  </si>
  <si>
    <t xml:space="preserve">Productos y Servicios</t>
  </si>
  <si>
    <t xml:space="preserve">Efectivo</t>
  </si>
  <si>
    <t xml:space="preserve">Dirección del CF2</t>
  </si>
  <si>
    <t xml:space="preserve">Dirección Emisor Fc3</t>
  </si>
  <si>
    <t xml:space="preserve">Dirección Emisor FC3</t>
  </si>
  <si>
    <t xml:space="preserve">Producto 1</t>
  </si>
  <si>
    <t xml:space="preserve">Monotributo</t>
  </si>
  <si>
    <t xml:space="preserve">Producto 2</t>
  </si>
  <si>
    <t xml:space="preserve">Honorario 1</t>
  </si>
  <si>
    <t xml:space="preserve">Honorario 2</t>
  </si>
  <si>
    <t xml:space="preserve">Crypto</t>
  </si>
  <si>
    <t xml:space="preserve">Doc. (otro)</t>
  </si>
  <si>
    <t xml:space="preserve">No Aplica</t>
  </si>
  <si>
    <t xml:space="preserve">Tarjeta</t>
  </si>
  <si>
    <t xml:space="preserve">NO</t>
  </si>
  <si>
    <t xml:space="preserve">Agregar items para hacer Factura Larga 1</t>
  </si>
  <si>
    <t xml:space="preserve">Agregar items para hacer Factura Larga 2</t>
  </si>
  <si>
    <t xml:space="preserve">Agregar items para hacer Factura Larga 3</t>
  </si>
  <si>
    <t xml:space="preserve">Agregar items para hacer Factura Larga 4</t>
  </si>
  <si>
    <t xml:space="preserve">Agregar items para hacer Factura Larga 5</t>
  </si>
  <si>
    <t xml:space="preserve">Agregar items para hacer Factura Larga 6</t>
  </si>
  <si>
    <t xml:space="preserve">Agregar items para hacer Factura Larga 7</t>
  </si>
  <si>
    <t xml:space="preserve">Agregar items para hacer Factura Larga 8</t>
  </si>
  <si>
    <t xml:space="preserve">Agregar items para hacer Factura Larga 9</t>
  </si>
  <si>
    <t xml:space="preserve">Agregar items para hacer Factura Larga 10</t>
  </si>
  <si>
    <t xml:space="preserve">Agregar items para hacer Factura Larga 11</t>
  </si>
  <si>
    <t xml:space="preserve">Agregar items para hacer Factura Larga 12</t>
  </si>
  <si>
    <t xml:space="preserve">Agregar items para hacer Factura Larga 13</t>
  </si>
  <si>
    <t xml:space="preserve">Agregar items para hacer Factura Larga 14</t>
  </si>
  <si>
    <t xml:space="preserve">Agregar items para hacer Factura Larga 15</t>
  </si>
  <si>
    <t xml:space="preserve">Agregar items para hacer Factura Larga 16</t>
  </si>
  <si>
    <t xml:space="preserve">Agregar items para hacer Factura Larga 17</t>
  </si>
  <si>
    <t xml:space="preserve">Agregar items para hacer Factura Larga 18</t>
  </si>
  <si>
    <t xml:space="preserve">SZYCHOWSKI RICARDO</t>
  </si>
  <si>
    <t xml:space="preserve">AST GERARDO DANIEL</t>
  </si>
  <si>
    <t xml:space="preserve">VARENIZA NESTOR LEONEL</t>
  </si>
  <si>
    <t xml:space="preserve">VARENIZA ANGEL GABRIEL</t>
  </si>
  <si>
    <t xml:space="preserve">SEMILLA ELVIES MERCEDES</t>
  </si>
  <si>
    <t xml:space="preserve">MACEVA SA</t>
  </si>
  <si>
    <t xml:space="preserve">SAN SIMON SOCIEDAD ANONIMA</t>
  </si>
  <si>
    <t xml:space="preserve">JAJOMAR S A</t>
  </si>
  <si>
    <t xml:space="preserve">CENTRO DE UNIDAD CORONARIA Y TERAPIA INTENSIVA SRL</t>
  </si>
  <si>
    <t xml:space="preserve">CEBAC SRL</t>
  </si>
  <si>
    <t xml:space="preserve">FORESTAL S A</t>
  </si>
  <si>
    <t xml:space="preserve">D.V.C. SRL</t>
  </si>
  <si>
    <t xml:space="preserve">GESAL S.A</t>
  </si>
  <si>
    <t xml:space="preserve">CONDOMINIO INVERNADA</t>
  </si>
  <si>
    <t xml:space="preserve">TRANSPLANTE MISIONES SRL</t>
  </si>
  <si>
    <t xml:space="preserve">PENSA PROPIEDADES S.R.L.</t>
  </si>
  <si>
    <t xml:space="preserve">CONDOMINIO SAN LORENZO</t>
  </si>
  <si>
    <t xml:space="preserve">ESTABLECIMIENTO FORESTAL PRESORSA S A</t>
  </si>
  <si>
    <t xml:space="preserve">FAX SRL</t>
  </si>
  <si>
    <t xml:space="preserve">KM 0 S.A</t>
  </si>
  <si>
    <t xml:space="preserve">INMUEBLES SRL</t>
  </si>
  <si>
    <t xml:space="preserve">Responsable Monotributo</t>
  </si>
  <si>
    <t xml:space="preserve">CASTRO OLIVERA CARLOS ENRIQUE</t>
  </si>
  <si>
    <t xml:space="preserve">ENRIQUEZ RUBEN EMILIO</t>
  </si>
  <si>
    <t xml:space="preserve">CRIVELLO LUIS ARMANDO</t>
  </si>
  <si>
    <t xml:space="preserve">PEREYRA ESTEBAN JOSE</t>
  </si>
  <si>
    <t xml:space="preserve">URRUTIA DIEGO ANDRES</t>
  </si>
  <si>
    <t xml:space="preserve">SCOTTO LUCILA AGUSTINA</t>
  </si>
  <si>
    <t xml:space="preserve">IVA Sujeto Exento</t>
  </si>
  <si>
    <t xml:space="preserve">CAMARA DE ELABORADORES DE TE ARGENTINO C. E. T.A.</t>
  </si>
  <si>
    <t xml:space="preserve">ACOSTA DELIA ROSA</t>
  </si>
  <si>
    <t xml:space="preserve">ACASUSO, María Gabriela</t>
  </si>
  <si>
    <t xml:space="preserve">AITA SA</t>
  </si>
  <si>
    <t xml:space="preserve">AMARILLA JUAN CARLOS</t>
  </si>
  <si>
    <t xml:space="preserve">ASOC DE CLINICAS Y SANATORIOS DE MNES   ZONA SUR</t>
  </si>
  <si>
    <t xml:space="preserve">ASOCIACION SALUD MISIONES</t>
  </si>
  <si>
    <t xml:space="preserve">AST CLAUDIA ELIZABETH</t>
  </si>
  <si>
    <t xml:space="preserve">AST SILVIA ALEJANDRA</t>
  </si>
  <si>
    <t xml:space="preserve">BEITIA CRISPIN</t>
  </si>
  <si>
    <t xml:space="preserve">BEITIA HORACIO TOMAS</t>
  </si>
  <si>
    <t xml:space="preserve">BEITIA IÑAKI</t>
  </si>
  <si>
    <t xml:space="preserve">BEITIA TOMAS</t>
  </si>
  <si>
    <t xml:space="preserve">BEITIA UNAI</t>
  </si>
  <si>
    <t xml:space="preserve">BENITEZ LUIS HECTOR</t>
  </si>
  <si>
    <t xml:space="preserve">BONETTI AGOSTINA</t>
  </si>
  <si>
    <t xml:space="preserve">BONGIOVANNI JORGE MARIO</t>
  </si>
  <si>
    <t xml:space="preserve">BUSTOS CLAUDIA  ALEJANDRINA</t>
  </si>
  <si>
    <t xml:space="preserve">BUSTOS GONZALO RAFAEL</t>
  </si>
  <si>
    <t xml:space="preserve">BUSTOS GUSTAVO ANDRES</t>
  </si>
  <si>
    <t xml:space="preserve">BUSTOS Y HOPE SOCIEDAD DE HECHO</t>
  </si>
  <si>
    <t xml:space="preserve">BUSTOS JOSE MARTIN</t>
  </si>
  <si>
    <t xml:space="preserve">CANTELI GRACIELA BEATRIZ</t>
  </si>
  <si>
    <t xml:space="preserve">CARBALLO GRACIELA MABEL</t>
  </si>
  <si>
    <t xml:space="preserve">CARLOS ABELARDO SESMERO SRL</t>
  </si>
  <si>
    <t xml:space="preserve">CASTRO OLIVERA GONZALO</t>
  </si>
  <si>
    <t xml:space="preserve">CASTRO OLIVERA JULIAN ENRIQUE</t>
  </si>
  <si>
    <t xml:space="preserve">C.E.B.A.C. SRL</t>
  </si>
  <si>
    <t xml:space="preserve">COOPERATIVA FEDERAL AGRICOLA GANADERA DE URDINARRAIN LTDA</t>
  </si>
  <si>
    <t xml:space="preserve">CORONAS ALINE MARIA</t>
  </si>
  <si>
    <t xml:space="preserve">CORRALES CAMBLONG FERNANDO LUIS</t>
  </si>
  <si>
    <t xml:space="preserve">COSTA ALEJANDRO</t>
  </si>
  <si>
    <t xml:space="preserve">COSTA HUMBERTO ARMANDO</t>
  </si>
  <si>
    <t xml:space="preserve">COSTA JORGE HUMBERTO</t>
  </si>
  <si>
    <t xml:space="preserve">COSTA LILIANA BEATRIZ</t>
  </si>
  <si>
    <t xml:space="preserve">CURTI ANGELA ISABEL</t>
  </si>
  <si>
    <t xml:space="preserve">DE ANDRADE DIEGO RAFAEL</t>
  </si>
  <si>
    <t xml:space="preserve">DOMINGUEZ MIRTHA LUCILA</t>
  </si>
  <si>
    <t xml:space="preserve">DON LALO S. R. L.</t>
  </si>
  <si>
    <t xml:space="preserve">EL VASCO SA</t>
  </si>
  <si>
    <t xml:space="preserve">ENRIQUEZ RUBEN CESAR</t>
  </si>
  <si>
    <t xml:space="preserve">EREITEA SA</t>
  </si>
  <si>
    <t xml:space="preserve">ESQUIVEL FABIAN MAURICIO</t>
  </si>
  <si>
    <t xml:space="preserve">FEDERACION DE CLINICAS Y SANATORIOS DE MISIONES</t>
  </si>
  <si>
    <t xml:space="preserve">FERNANDEZ SOSA RODOLFO</t>
  </si>
  <si>
    <t xml:space="preserve">FERREYRA CARLOS ALFREDO</t>
  </si>
  <si>
    <t xml:space="preserve">FERREYRA CARLOS ANDRES</t>
  </si>
  <si>
    <t xml:space="preserve">FERREYRA CARMEN VICTORIA</t>
  </si>
  <si>
    <t xml:space="preserve">FERREYRA MARCELO JORGE</t>
  </si>
  <si>
    <t xml:space="preserve">FIDEICOMISO CONSULTORIOS SAN MARTIN</t>
  </si>
  <si>
    <t xml:space="preserve">FIDEICOMISO COPALASA</t>
  </si>
  <si>
    <t xml:space="preserve">FIDEICOMISO POSADAS INMOBILIARIA I</t>
  </si>
  <si>
    <t xml:space="preserve">FREAZA VICTOR MANUEL</t>
  </si>
  <si>
    <t xml:space="preserve">FUNDACION BIOGENCEL</t>
  </si>
  <si>
    <t xml:space="preserve">FUNDACION MISIONES + INCLUSIVA</t>
  </si>
  <si>
    <t xml:space="preserve">GONZALEZ DORA BEATRIZ</t>
  </si>
  <si>
    <t xml:space="preserve">HOPE HUGO</t>
  </si>
  <si>
    <t xml:space="preserve">HOPE JESSICA</t>
  </si>
  <si>
    <t xml:space="preserve">HOPE JOHN CRANUVELL</t>
  </si>
  <si>
    <t xml:space="preserve">HOPE MELISSA</t>
  </si>
  <si>
    <t xml:space="preserve">HOPE RICARDO MARIO</t>
  </si>
  <si>
    <t xml:space="preserve">HUK LUCILA LINDSAY</t>
  </si>
  <si>
    <t xml:space="preserve">INSAURRALDE CARLOS FRANCISCO</t>
  </si>
  <si>
    <t xml:space="preserve">INSAURRALDE MATIAS EZEQUIEL</t>
  </si>
  <si>
    <t xml:space="preserve">INSAURRALDE CARLOS NICOLAS</t>
  </si>
  <si>
    <t xml:space="preserve">INSTITUTO MATERNO INFANTIL SA-SANATORIO BORATTI SRL-RED MISIONERA DE SALUD-UNION TRANSITORIA DE EMPRESAS</t>
  </si>
  <si>
    <t xml:space="preserve">JOULIA EMILIO CESAR</t>
  </si>
  <si>
    <t xml:space="preserve">KRUZELNISKI ANA MARIA</t>
  </si>
  <si>
    <t xml:space="preserve">LARZABAL ALICIA</t>
  </si>
  <si>
    <t xml:space="preserve">LAZCOZ HILDA VIOLETA</t>
  </si>
  <si>
    <t xml:space="preserve">LINDSTROM GERMAN ARIEL</t>
  </si>
  <si>
    <t xml:space="preserve">LINDSTROM PLINIO</t>
  </si>
  <si>
    <t xml:space="preserve">LIONETTO ANA CAROLINA</t>
  </si>
  <si>
    <t xml:space="preserve">MAGUA BLANCA YASMINE</t>
  </si>
  <si>
    <t xml:space="preserve">MAROSEK HORACIO ALBERTO</t>
  </si>
  <si>
    <t xml:space="preserve">MAROSEK MARIO ROBERTO</t>
  </si>
  <si>
    <t xml:space="preserve">MAROSEK SERGIO RICARDO</t>
  </si>
  <si>
    <t xml:space="preserve">MAYOL JOSE CARLOS</t>
  </si>
  <si>
    <t xml:space="preserve">MAYOL RAFAEL</t>
  </si>
  <si>
    <t xml:space="preserve">MEDINT SRL</t>
  </si>
  <si>
    <t xml:space="preserve">MOBI S.A.</t>
  </si>
  <si>
    <t xml:space="preserve">MOLAS CARMEN PATRICIA</t>
  </si>
  <si>
    <t xml:space="preserve">PENSA ANIBAL EDUARDO</t>
  </si>
  <si>
    <t xml:space="preserve">PENSA BRUNO ANDRES</t>
  </si>
  <si>
    <t xml:space="preserve">PENSA GUIDO ROBERTO</t>
  </si>
  <si>
    <t xml:space="preserve">PENSA LUCIANO ANIBAL</t>
  </si>
  <si>
    <t xml:space="preserve">PENSA MARIA EUGENIA</t>
  </si>
  <si>
    <t xml:space="preserve">PENSA OSCAR FRANCISCO</t>
  </si>
  <si>
    <t xml:space="preserve">PIANESI JORGE FERNANDO</t>
  </si>
  <si>
    <t xml:space="preserve">PIASENTINI ANA LUCIA</t>
  </si>
  <si>
    <t xml:space="preserve">PILAT BEATRIZ NOEMI</t>
  </si>
  <si>
    <t xml:space="preserve">POSADAS FIDUCIARIA S.A.</t>
  </si>
  <si>
    <t xml:space="preserve">PRESTADORES SANATORIALES S A</t>
  </si>
  <si>
    <t xml:space="preserve">PRIMORDIAL SA</t>
  </si>
  <si>
    <t xml:space="preserve">RIERA DARIO ARIEL</t>
  </si>
  <si>
    <t xml:space="preserve">RIERA HECTOR MANUEL</t>
  </si>
  <si>
    <t xml:space="preserve">ROKO MARIA EUGENIA</t>
  </si>
  <si>
    <t xml:space="preserve">DIAZ LEAL HILDA GRACIELA</t>
  </si>
  <si>
    <t xml:space="preserve">SCOTTO OLGA MARIA</t>
  </si>
  <si>
    <t xml:space="preserve">SESMERO DORA TERESITA</t>
  </si>
  <si>
    <t xml:space="preserve">SESMERO MARIA GABRIELA</t>
  </si>
  <si>
    <t xml:space="preserve">SIN SERGIO SEBASTIAN</t>
  </si>
  <si>
    <t xml:space="preserve">SOTO MIGUEL GERONIMO</t>
  </si>
  <si>
    <t xml:space="preserve">SPAGNOLI SUSANA PATRICIA</t>
  </si>
  <si>
    <t xml:space="preserve">SZEWALD CARLOS</t>
  </si>
  <si>
    <t xml:space="preserve">SZYCHOWSKI AMANDA MONICA</t>
  </si>
  <si>
    <t xml:space="preserve">SZYCHOWSKI KAREN</t>
  </si>
  <si>
    <t xml:space="preserve">SZYCHOWSKI MARCELO</t>
  </si>
  <si>
    <t xml:space="preserve">TABBIA ENRIQUE RUBEN</t>
  </si>
  <si>
    <t xml:space="preserve">TUFRO MARIA MAGDALENA</t>
  </si>
  <si>
    <t xml:space="preserve">URRUTIA MIRIAM NOEMI</t>
  </si>
  <si>
    <t xml:space="preserve">VARENIZA MIGUEL ANGEL</t>
  </si>
  <si>
    <t xml:space="preserve">VECINAS S.R.L.</t>
  </si>
  <si>
    <t xml:space="preserve">Datos</t>
  </si>
  <si>
    <t xml:space="preserve">Suma - Neto</t>
  </si>
  <si>
    <t xml:space="preserve">Suma - IVA</t>
  </si>
  <si>
    <t xml:space="preserve">Control</t>
  </si>
  <si>
    <t xml:space="preserve">(vacío)</t>
  </si>
  <si>
    <t xml:space="preserve">Total Resultado</t>
  </si>
  <si>
    <t xml:space="preserve">Id</t>
  </si>
  <si>
    <t xml:space="preserve">Descripción</t>
  </si>
  <si>
    <t xml:space="preserve">BURKINA FASO</t>
  </si>
  <si>
    <t xml:space="preserve">ARGELIA</t>
  </si>
  <si>
    <t xml:space="preserve">BOTSWANA</t>
  </si>
  <si>
    <t xml:space="preserve">BURUNDI</t>
  </si>
  <si>
    <t xml:space="preserve">CAMERUN</t>
  </si>
  <si>
    <t xml:space="preserve">REP. CENTROAFRICANA.</t>
  </si>
  <si>
    <t xml:space="preserve">CONGO</t>
  </si>
  <si>
    <t xml:space="preserve">REP.DEMOCRAT.DEL CONGO EX ZAIRE</t>
  </si>
  <si>
    <t xml:space="preserve">COSTA DE MARFIL</t>
  </si>
  <si>
    <t xml:space="preserve">CHAD</t>
  </si>
  <si>
    <t xml:space="preserve">BENIN</t>
  </si>
  <si>
    <t xml:space="preserve">EGIPTO</t>
  </si>
  <si>
    <t xml:space="preserve">GABON</t>
  </si>
  <si>
    <t xml:space="preserve">GAMBIA</t>
  </si>
  <si>
    <t xml:space="preserve">GHANA</t>
  </si>
  <si>
    <t xml:space="preserve">GUINEA</t>
  </si>
  <si>
    <t xml:space="preserve">GUINEA ECUATORIAL</t>
  </si>
  <si>
    <t xml:space="preserve">KENYA</t>
  </si>
  <si>
    <t xml:space="preserve">LESOTHO</t>
  </si>
  <si>
    <t xml:space="preserve">LIBERIA</t>
  </si>
  <si>
    <t xml:space="preserve">LIBIA</t>
  </si>
  <si>
    <t xml:space="preserve">MADAGASCAR</t>
  </si>
  <si>
    <t xml:space="preserve">MALAWI</t>
  </si>
  <si>
    <t xml:space="preserve">MALI</t>
  </si>
  <si>
    <t xml:space="preserve">MARRUECOS</t>
  </si>
  <si>
    <t xml:space="preserve">MAURICIO,ISLAS</t>
  </si>
  <si>
    <t xml:space="preserve">MAURITANIA</t>
  </si>
  <si>
    <t xml:space="preserve">NIGER</t>
  </si>
  <si>
    <t xml:space="preserve">NIGERIA</t>
  </si>
  <si>
    <t xml:space="preserve">ZIMBABWE</t>
  </si>
  <si>
    <t xml:space="preserve">RWANDA</t>
  </si>
  <si>
    <t xml:space="preserve">SENEGAL</t>
  </si>
  <si>
    <t xml:space="preserve">SIERRA LEONA</t>
  </si>
  <si>
    <t xml:space="preserve">SOMALIA</t>
  </si>
  <si>
    <t xml:space="preserve">SWAZILANDIA</t>
  </si>
  <si>
    <t xml:space="preserve">TANZANIA</t>
  </si>
  <si>
    <t xml:space="preserve">TOGO</t>
  </si>
  <si>
    <t xml:space="preserve">TUNEZ</t>
  </si>
  <si>
    <t xml:space="preserve">UGANDA</t>
  </si>
  <si>
    <t xml:space="preserve">ZAMBIA</t>
  </si>
  <si>
    <t xml:space="preserve">TERRIT.VINCULADOS AL R UNIDO</t>
  </si>
  <si>
    <t xml:space="preserve">TERRIT.VINCULADOS A ESPAÑA</t>
  </si>
  <si>
    <t xml:space="preserve">TERRIT.VINCULADOS A FRANCIA</t>
  </si>
  <si>
    <t xml:space="preserve">ANGOLA</t>
  </si>
  <si>
    <t xml:space="preserve">CABO VERDE</t>
  </si>
  <si>
    <t xml:space="preserve">MOZAMBIQUE</t>
  </si>
  <si>
    <t xml:space="preserve">SEYCHELLES</t>
  </si>
  <si>
    <t xml:space="preserve">DJIBOUTI</t>
  </si>
  <si>
    <t xml:space="preserve">COMORAS</t>
  </si>
  <si>
    <t xml:space="preserve">GUINEA BISSAU</t>
  </si>
  <si>
    <t xml:space="preserve">STO.TOME Y PRINCIPE</t>
  </si>
  <si>
    <t xml:space="preserve">NAMIBIA</t>
  </si>
  <si>
    <t xml:space="preserve">SUDAFRICA</t>
  </si>
  <si>
    <t xml:space="preserve">ERITREA</t>
  </si>
  <si>
    <t xml:space="preserve">ETIOPIA</t>
  </si>
  <si>
    <t xml:space="preserve">SUDAN</t>
  </si>
  <si>
    <t xml:space="preserve">SUDAN DEL SUR</t>
  </si>
  <si>
    <t xml:space="preserve">RESTO (AFRICA)</t>
  </si>
  <si>
    <t xml:space="preserve">INDETERMINADO (AFRICA)</t>
  </si>
  <si>
    <t xml:space="preserve">ARGENTINA</t>
  </si>
  <si>
    <t xml:space="preserve">BARBADOS</t>
  </si>
  <si>
    <t xml:space="preserve">BOLIVIA</t>
  </si>
  <si>
    <t xml:space="preserve">BRASIL</t>
  </si>
  <si>
    <t xml:space="preserve">CANADA</t>
  </si>
  <si>
    <t xml:space="preserve">COLOMBIA</t>
  </si>
  <si>
    <t xml:space="preserve">COSTA RICA</t>
  </si>
  <si>
    <t xml:space="preserve">CUBA</t>
  </si>
  <si>
    <t xml:space="preserve">CHILE</t>
  </si>
  <si>
    <t xml:space="preserve">REPÚBLICA DOMINICANA</t>
  </si>
  <si>
    <t xml:space="preserve">ECUADOR</t>
  </si>
  <si>
    <t xml:space="preserve">EL SALVADOR</t>
  </si>
  <si>
    <t xml:space="preserve">ESTADOS UNIDOS</t>
  </si>
  <si>
    <t xml:space="preserve">GUATEMALA</t>
  </si>
  <si>
    <t xml:space="preserve">GUYANA</t>
  </si>
  <si>
    <t xml:space="preserve">HAITI</t>
  </si>
  <si>
    <t xml:space="preserve">HONDURAS</t>
  </si>
  <si>
    <t xml:space="preserve">JAMAICA</t>
  </si>
  <si>
    <t xml:space="preserve">MEXICO</t>
  </si>
  <si>
    <t xml:space="preserve">NICARAGUA</t>
  </si>
  <si>
    <t xml:space="preserve">PANAMA</t>
  </si>
  <si>
    <t xml:space="preserve">PARAGUAY</t>
  </si>
  <si>
    <t xml:space="preserve">PERU</t>
  </si>
  <si>
    <t xml:space="preserve">PUERTO RICO</t>
  </si>
  <si>
    <t xml:space="preserve">TRINIDAD Y TOBAGO</t>
  </si>
  <si>
    <t xml:space="preserve">URUGUAY</t>
  </si>
  <si>
    <t xml:space="preserve">VENEZUELA</t>
  </si>
  <si>
    <t xml:space="preserve">TERRIT.VINCULADO AL R.UNIDO</t>
  </si>
  <si>
    <t xml:space="preserve">TER.VINCULADOS A DINAMARCA</t>
  </si>
  <si>
    <t xml:space="preserve">TERRIT.VINCULADOS A FRANCIA AMERIC.</t>
  </si>
  <si>
    <t xml:space="preserve">TERRIT. HOLANDESES</t>
  </si>
  <si>
    <t xml:space="preserve">TER.VINCULADOS A ESTADOS UNIDOS</t>
  </si>
  <si>
    <t xml:space="preserve">SURINAME</t>
  </si>
  <si>
    <t xml:space="preserve">DOMINICA</t>
  </si>
  <si>
    <t xml:space="preserve">SANTA LUCIA</t>
  </si>
  <si>
    <t xml:space="preserve">SAN VICENTE Y LAS GRANADINAS</t>
  </si>
  <si>
    <t xml:space="preserve">BELICE</t>
  </si>
  <si>
    <t xml:space="preserve">ANTIGUA Y BARBUDA</t>
  </si>
  <si>
    <t xml:space="preserve">S.CRISTOBAL Y NEVIS</t>
  </si>
  <si>
    <t xml:space="preserve">BAHAMAS</t>
  </si>
  <si>
    <t xml:space="preserve">GRENADA</t>
  </si>
  <si>
    <t xml:space="preserve">ANTILLAS HOLANDESAS</t>
  </si>
  <si>
    <t xml:space="preserve">ARUBA</t>
  </si>
  <si>
    <t xml:space="preserve">BONAIRE, SAN EUSTAQUIO y SABA</t>
  </si>
  <si>
    <t xml:space="preserve">CURAZAO</t>
  </si>
  <si>
    <t xml:space="preserve">SAN MARTIN (PARTE HOLANDESA)</t>
  </si>
  <si>
    <t xml:space="preserve">AAE Tierra del Fuego - ARGENTINA</t>
  </si>
  <si>
    <t xml:space="preserve">ZF La Plata - ARGENTINA</t>
  </si>
  <si>
    <t xml:space="preserve">ZF Justo Daract - ARGENTINA</t>
  </si>
  <si>
    <t xml:space="preserve">ZF Río Gallegos - ARGENTINA</t>
  </si>
  <si>
    <t xml:space="preserve">ARGENTINA - ISLAS MALVINAS</t>
  </si>
  <si>
    <t xml:space="preserve">ZF Tucumán - ARGENTINA</t>
  </si>
  <si>
    <t xml:space="preserve">ZF Córdoba - ARGENTINA</t>
  </si>
  <si>
    <t xml:space="preserve">ZF Mendoza - ARGENTINA</t>
  </si>
  <si>
    <t xml:space="preserve">ZF General Pico - ARGENTINA</t>
  </si>
  <si>
    <t xml:space="preserve">ZF Comodoro Rivadavia - ARGENTINA</t>
  </si>
  <si>
    <t xml:space="preserve">ZF Iquique</t>
  </si>
  <si>
    <t xml:space="preserve">ZF Punta Arenas</t>
  </si>
  <si>
    <t xml:space="preserve">ZF Salta - ARGENTINA</t>
  </si>
  <si>
    <t xml:space="preserve">ZF Paso de los Libres - ARGENTINA</t>
  </si>
  <si>
    <t xml:space="preserve">ZF Puerto Iguazú - ARGENTINA</t>
  </si>
  <si>
    <t xml:space="preserve">SECTOR ANTARTICO ARG.</t>
  </si>
  <si>
    <t xml:space="preserve">ZF Coronel Rosales  - ARGENTINA</t>
  </si>
  <si>
    <t xml:space="preserve">ZF Concepción Del Uruguay - ARGENTINA</t>
  </si>
  <si>
    <t xml:space="preserve">ZF Villa Constitución - ARGENTINA</t>
  </si>
  <si>
    <t xml:space="preserve">ZF Puerto Galván - ARGENTINA</t>
  </si>
  <si>
    <t xml:space="preserve">ZF Colón - REPÚBLICA DE PANAMÁ</t>
  </si>
  <si>
    <t xml:space="preserve">ZF Winner (Sta. C. de la Sierra) - BOLIVIA</t>
  </si>
  <si>
    <t xml:space="preserve">ZF PACIFICO - COLOMBIA</t>
  </si>
  <si>
    <t xml:space="preserve">ZF COYOL ALAJUELA - COSTA RICA</t>
  </si>
  <si>
    <t xml:space="preserve">ZF PERICO - ARGENTINA (Resolución General AFIP N° 5435/2023)</t>
  </si>
  <si>
    <t xml:space="preserve">ZF ZAPALA - ARGENTINA</t>
  </si>
  <si>
    <t xml:space="preserve">ZF Colonia - URUGUAY</t>
  </si>
  <si>
    <t xml:space="preserve">ZF Florida - URUGUAY</t>
  </si>
  <si>
    <t xml:space="preserve">ZF Libertad - URUGUAY</t>
  </si>
  <si>
    <t xml:space="preserve">ZF Zonamerica - URUGUAY</t>
  </si>
  <si>
    <t xml:space="preserve">ZF Nueva Helvecia - URUGUAY</t>
  </si>
  <si>
    <t xml:space="preserve">ZF Nueva Palmira - URUGUAY</t>
  </si>
  <si>
    <t xml:space="preserve">ZF Río Negro - URUGUAY</t>
  </si>
  <si>
    <t xml:space="preserve">ZF Rivera - URUGUAY</t>
  </si>
  <si>
    <t xml:space="preserve">ZF San José - URUGUAY</t>
  </si>
  <si>
    <t xml:space="preserve">ZF PUNTA PEREIRA - URUGUAY</t>
  </si>
  <si>
    <t xml:space="preserve">ZF PARQUE DE LAS CIENCIAS - URUGUAY</t>
  </si>
  <si>
    <t xml:space="preserve">ZF Manaos - BRASIL</t>
  </si>
  <si>
    <t xml:space="preserve">MAR ARG ZONA ECO.EX</t>
  </si>
  <si>
    <t xml:space="preserve">RIOS ARG NAVEG INTER</t>
  </si>
  <si>
    <t xml:space="preserve">RESTO AMERICA</t>
  </si>
  <si>
    <t xml:space="preserve">INDETERMINADO (AMERICA)</t>
  </si>
  <si>
    <t xml:space="preserve">AFGANISTAN</t>
  </si>
  <si>
    <t xml:space="preserve">ARABIA SAUDITA</t>
  </si>
  <si>
    <t xml:space="preserve">BAHREIN</t>
  </si>
  <si>
    <t xml:space="preserve">MYANMAR (EX-BIRMANIA)</t>
  </si>
  <si>
    <t xml:space="preserve">BUTAN</t>
  </si>
  <si>
    <t xml:space="preserve">CAMBODYA (EX-KAMPUCHE)</t>
  </si>
  <si>
    <t xml:space="preserve">SRI LANKA</t>
  </si>
  <si>
    <t xml:space="preserve">COREA DEMOCRATICA</t>
  </si>
  <si>
    <t xml:space="preserve">COREA REPUBLICANA</t>
  </si>
  <si>
    <t xml:space="preserve">CHINA</t>
  </si>
  <si>
    <t xml:space="preserve">FILIPINAS</t>
  </si>
  <si>
    <t xml:space="preserve">TAIWAN</t>
  </si>
  <si>
    <t xml:space="preserve">INDIA</t>
  </si>
  <si>
    <t xml:space="preserve">INDONESIA</t>
  </si>
  <si>
    <t xml:space="preserve">IRAK</t>
  </si>
  <si>
    <t xml:space="preserve">IRAN</t>
  </si>
  <si>
    <t xml:space="preserve">ISRAEL</t>
  </si>
  <si>
    <t xml:space="preserve">JAPON</t>
  </si>
  <si>
    <t xml:space="preserve">JORDANIA</t>
  </si>
  <si>
    <t xml:space="preserve">QATAR</t>
  </si>
  <si>
    <t xml:space="preserve">KUWAIT</t>
  </si>
  <si>
    <t xml:space="preserve">LAOS</t>
  </si>
  <si>
    <t xml:space="preserve">LIBANO</t>
  </si>
  <si>
    <t xml:space="preserve">MALASIA</t>
  </si>
  <si>
    <t xml:space="preserve">MALDIVAS ISLAS</t>
  </si>
  <si>
    <t xml:space="preserve">OMAN</t>
  </si>
  <si>
    <t xml:space="preserve">MONGOLIA</t>
  </si>
  <si>
    <t xml:space="preserve">NEPAL</t>
  </si>
  <si>
    <t xml:space="preserve">EMIRATOS ARABES UNIDOS</t>
  </si>
  <si>
    <t xml:space="preserve">PAKISTÁN</t>
  </si>
  <si>
    <t xml:space="preserve">SINGAPUR</t>
  </si>
  <si>
    <t xml:space="preserve">SIRIA</t>
  </si>
  <si>
    <t xml:space="preserve">THAILANDIA</t>
  </si>
  <si>
    <t xml:space="preserve">VIETNAM</t>
  </si>
  <si>
    <t xml:space="preserve">HONG KONG</t>
  </si>
  <si>
    <t xml:space="preserve">MACAO</t>
  </si>
  <si>
    <t xml:space="preserve">BANGLADESH</t>
  </si>
  <si>
    <t xml:space="preserve">BRUNEI</t>
  </si>
  <si>
    <t xml:space="preserve">REPUBLICA DE YEMEN</t>
  </si>
  <si>
    <t xml:space="preserve">ARMENIA</t>
  </si>
  <si>
    <t xml:space="preserve">AZERBAIJAN</t>
  </si>
  <si>
    <t xml:space="preserve">GEORGIA</t>
  </si>
  <si>
    <t xml:space="preserve">KAZAJSTAN</t>
  </si>
  <si>
    <t xml:space="preserve">KIRGUIZISTAN</t>
  </si>
  <si>
    <t xml:space="preserve">TAYIKISTAN</t>
  </si>
  <si>
    <t xml:space="preserve">TURKMENISTAN</t>
  </si>
  <si>
    <t xml:space="preserve">UZBEKISTAN</t>
  </si>
  <si>
    <t xml:space="preserve">ESTADO DE PALESTINA</t>
  </si>
  <si>
    <t xml:space="preserve">REPUBLICA DEMOCRATICA DE TIMOR ORIENTAL</t>
  </si>
  <si>
    <t xml:space="preserve">RESTO DE ASIA</t>
  </si>
  <si>
    <t xml:space="preserve">INDET.(ASIA)</t>
  </si>
  <si>
    <t xml:space="preserve">ALBANIA</t>
  </si>
  <si>
    <t xml:space="preserve">ANDORRA</t>
  </si>
  <si>
    <t xml:space="preserve">AUSTRIA</t>
  </si>
  <si>
    <t xml:space="preserve">BELGICA</t>
  </si>
  <si>
    <t xml:space="preserve">BULGARIA</t>
  </si>
  <si>
    <t xml:space="preserve">DINAMARCA</t>
  </si>
  <si>
    <t xml:space="preserve">ESPAÑA</t>
  </si>
  <si>
    <t xml:space="preserve">FINLANDIA</t>
  </si>
  <si>
    <t xml:space="preserve">FRANCIA</t>
  </si>
  <si>
    <t xml:space="preserve">GRECIA</t>
  </si>
  <si>
    <t xml:space="preserve">HUNGRIA</t>
  </si>
  <si>
    <t xml:space="preserve">IRLANDA</t>
  </si>
  <si>
    <t xml:space="preserve">ISLANDIA</t>
  </si>
  <si>
    <t xml:space="preserve">ITALIA</t>
  </si>
  <si>
    <t xml:space="preserve">LIECHTENSTEIN</t>
  </si>
  <si>
    <t xml:space="preserve">LUXEMBURGO</t>
  </si>
  <si>
    <t xml:space="preserve">MALTA</t>
  </si>
  <si>
    <t xml:space="preserve">MONACO</t>
  </si>
  <si>
    <t xml:space="preserve">NORUEGA</t>
  </si>
  <si>
    <t xml:space="preserve">PAISES BAJOS</t>
  </si>
  <si>
    <t xml:space="preserve">POLONIA</t>
  </si>
  <si>
    <t xml:space="preserve">PORTUGAL</t>
  </si>
  <si>
    <t xml:space="preserve">REINO UNIDO</t>
  </si>
  <si>
    <t xml:space="preserve">RUMANIA</t>
  </si>
  <si>
    <t xml:space="preserve">SAN MARINO</t>
  </si>
  <si>
    <t xml:space="preserve">SUECIA</t>
  </si>
  <si>
    <t xml:space="preserve">SUIZA</t>
  </si>
  <si>
    <t xml:space="preserve">VATICANO(SANTA SEDE)</t>
  </si>
  <si>
    <t xml:space="preserve">POS.BRIT.(EUROPA)</t>
  </si>
  <si>
    <t xml:space="preserve">CHIPRE</t>
  </si>
  <si>
    <t xml:space="preserve">TURQUIA</t>
  </si>
  <si>
    <t xml:space="preserve">ALEMANIA,REP.FED.</t>
  </si>
  <si>
    <t xml:space="preserve">BIELORRUSIA</t>
  </si>
  <si>
    <t xml:space="preserve">ESTONIA</t>
  </si>
  <si>
    <t xml:space="preserve">LETONIA</t>
  </si>
  <si>
    <t xml:space="preserve">LITUANIA</t>
  </si>
  <si>
    <t xml:space="preserve">MOLDAVIA</t>
  </si>
  <si>
    <t xml:space="preserve">RUSIA</t>
  </si>
  <si>
    <t xml:space="preserve">UCRANIA</t>
  </si>
  <si>
    <t xml:space="preserve">BOSNIA HERZEGOVINA</t>
  </si>
  <si>
    <t xml:space="preserve">CROACIA</t>
  </si>
  <si>
    <t xml:space="preserve">ESLOVAQUIA</t>
  </si>
  <si>
    <t xml:space="preserve">ESLOVENIA</t>
  </si>
  <si>
    <t xml:space="preserve">MACEDONIA</t>
  </si>
  <si>
    <t xml:space="preserve">REP. CHECA</t>
  </si>
  <si>
    <t xml:space="preserve">MONTENEGRO</t>
  </si>
  <si>
    <t xml:space="preserve">SERBIA</t>
  </si>
  <si>
    <t xml:space="preserve">RESTO EUROPA</t>
  </si>
  <si>
    <t xml:space="preserve">INDET.(EUROPA)</t>
  </si>
  <si>
    <t xml:space="preserve">AUSTRALIA</t>
  </si>
  <si>
    <t xml:space="preserve">NAURU</t>
  </si>
  <si>
    <t xml:space="preserve">NUEVA ZELANDIA</t>
  </si>
  <si>
    <t xml:space="preserve">VANATU</t>
  </si>
  <si>
    <t xml:space="preserve">SAMOA OCCIDENTAL</t>
  </si>
  <si>
    <t xml:space="preserve">TERRITORIO VINCULADOS A AUSTRALIA</t>
  </si>
  <si>
    <t xml:space="preserve">TERRITORIOS VINCULADOS AL R. UNIDO</t>
  </si>
  <si>
    <t xml:space="preserve">TERRITORIOS VINCULADOS A FRANCIA</t>
  </si>
  <si>
    <t xml:space="preserve">TER VINCULADOS A NUEVA. ZELANDA</t>
  </si>
  <si>
    <t xml:space="preserve">TER. VINCULADOS A ESTADOS UNIDOS</t>
  </si>
  <si>
    <t xml:space="preserve">FIJI, ISLAS</t>
  </si>
  <si>
    <t xml:space="preserve">PAPUA NUEVA GUINEA</t>
  </si>
  <si>
    <t xml:space="preserve">KIRIBATI, ISLAS</t>
  </si>
  <si>
    <t xml:space="preserve">MICRONESIA,EST.FEDER</t>
  </si>
  <si>
    <t xml:space="preserve">PALAU</t>
  </si>
  <si>
    <t xml:space="preserve">TUVALU</t>
  </si>
  <si>
    <t xml:space="preserve">SALOMON,ISLAS</t>
  </si>
  <si>
    <t xml:space="preserve">TONGA</t>
  </si>
  <si>
    <t xml:space="preserve">MARSHALL,ISLAS</t>
  </si>
  <si>
    <t xml:space="preserve">MARIANAS,ISLAS</t>
  </si>
  <si>
    <t xml:space="preserve">RESTO OCEANIA</t>
  </si>
  <si>
    <t xml:space="preserve">INDET.(OCEANIA)</t>
  </si>
  <si>
    <t xml:space="preserve">ANGUILA (TERRITORIO NO AUTONOMO DEL R. UNIDO)</t>
  </si>
  <si>
    <t xml:space="preserve">ARUBA (TERRITORIO DE PAISES BAJOS)</t>
  </si>
  <si>
    <t xml:space="preserve">ISLA DE COOK (TERRITORIO AUTONOMO ASOCIADO A NUEVA ZELANDA)</t>
  </si>
  <si>
    <t xml:space="preserve">PATAU</t>
  </si>
  <si>
    <t xml:space="preserve">POLINESIA FRANCESA (TERRITORIO DE ULTRAMAR DE FRANCIA)</t>
  </si>
  <si>
    <t xml:space="preserve">ANTILLAS HOLANDESAS (TERRITORIO DE PAISES BAJOS)</t>
  </si>
  <si>
    <t xml:space="preserve">ASCENCION</t>
  </si>
  <si>
    <t xml:space="preserve">BERMUDAS (TERRITORIO NO AUTONOMO DEL R. UNIDO)</t>
  </si>
  <si>
    <t xml:space="preserve">CAMPIONE DITALIA</t>
  </si>
  <si>
    <t xml:space="preserve">COLONIA DE GIBRALTAR</t>
  </si>
  <si>
    <t xml:space="preserve">GROENLANDIA</t>
  </si>
  <si>
    <t xml:space="preserve">GUAM (TERRITORIO NO AUTONOMO DE LOS ESTADOS UNIDOS)</t>
  </si>
  <si>
    <t xml:space="preserve">HONG KONG (TERRITORIO DE CHINA)</t>
  </si>
  <si>
    <t xml:space="preserve">ISLAS AZORES</t>
  </si>
  <si>
    <t xml:space="preserve">ISLAS DEL CANAL (GUERNESEY, JERSEY, ALDERNEY, G.STARK, L.SARK, ETC)</t>
  </si>
  <si>
    <t xml:space="preserve">ISLAS CAIMAN (TERRITORIO NO AUTONOMO DEL R UNIDO)</t>
  </si>
  <si>
    <t xml:space="preserve">ISLA CHRISTMAS</t>
  </si>
  <si>
    <t xml:space="preserve">ISLA DE COCOS O KEELING</t>
  </si>
  <si>
    <t xml:space="preserve">ISLA DE MAN (TERRITORIO DEL REINO UNIDO)</t>
  </si>
  <si>
    <t xml:space="preserve">ISLA DE NORFOLK (TERRITORIO DEL REINO UNIDO)</t>
  </si>
  <si>
    <t xml:space="preserve">ISLAS TURCAS Y CAICOS (TERRITORIO NO AUTONOMO DEL REINO UNIDO)</t>
  </si>
  <si>
    <t xml:space="preserve">ISLAS PACIFICO</t>
  </si>
  <si>
    <t xml:space="preserve">ISLAS DE SAN PEDRO Y MIGUELON</t>
  </si>
  <si>
    <t xml:space="preserve">ISLA QESHM</t>
  </si>
  <si>
    <t xml:space="preserve">ISLAS VIRGENES BRITANICAS (TERRITORIO NO AUTONOMO DEL REINO UNIDO)</t>
  </si>
  <si>
    <t xml:space="preserve">ISLAS VIRGENES DE ESTADOS UNIDOS DE AMERICA</t>
  </si>
  <si>
    <t xml:space="preserve">LABUAM</t>
  </si>
  <si>
    <t xml:space="preserve">MADEIRA (TERRITORIO DE PORTUGAL)</t>
  </si>
  <si>
    <t xml:space="preserve">MONSERRAT (TERRITORIO NO AUTONOMO DEL REINO UNIDO)</t>
  </si>
  <si>
    <t xml:space="preserve">NIUE</t>
  </si>
  <si>
    <t xml:space="preserve">PITCAIRN</t>
  </si>
  <si>
    <t xml:space="preserve">REGIMEN APLICABLE A LAS SA FINANCIERAS (LEY 11073 DE LA ROU)</t>
  </si>
  <si>
    <t xml:space="preserve">SANTA ELENA</t>
  </si>
  <si>
    <t xml:space="preserve">SAMOA AMERICANA</t>
  </si>
  <si>
    <t xml:space="preserve">ARCHIPIELAGO DE SVBALBARD</t>
  </si>
  <si>
    <t xml:space="preserve">TRISTAN DA CUNHA</t>
  </si>
  <si>
    <t xml:space="preserve">TRIESTE (ITALIA)</t>
  </si>
  <si>
    <t xml:space="preserve">TOKELAU</t>
  </si>
  <si>
    <t xml:space="preserve">ZONA LIBRE DE OSTRAVA (CIUDAD DE LA ANTIGUA CHECOSLOVAQUIA)</t>
  </si>
  <si>
    <t xml:space="preserve">RESTO CONTINENTE</t>
  </si>
  <si>
    <t xml:space="preserve">INDET.(CONTINENTE)</t>
  </si>
  <si>
    <t xml:space="preserve">Impuestos nacionales</t>
  </si>
  <si>
    <t xml:space="preserve">Impuestos provinciales</t>
  </si>
  <si>
    <t xml:space="preserve">Tributos municipales</t>
  </si>
  <si>
    <t xml:space="preserve">Otro</t>
  </si>
  <si>
    <t xml:space="preserve">IIBB</t>
  </si>
  <si>
    <t xml:space="preserve">Percepción de IVA</t>
  </si>
  <si>
    <t xml:space="preserve">Percepciones por Tributos Municipales</t>
  </si>
  <si>
    <t xml:space="preserve">Otras Percepciones</t>
  </si>
  <si>
    <t xml:space="preserve">Percepción de IVA a no Categorizado</t>
  </si>
  <si>
    <t xml:space="preserve">Desc</t>
  </si>
  <si>
    <t xml:space="preserve">Nota de Débito A</t>
  </si>
  <si>
    <t xml:space="preserve">Nota de Crédito A</t>
  </si>
  <si>
    <t xml:space="preserve">Recibos A</t>
  </si>
  <si>
    <t xml:space="preserve">Notas de Venta al contado A</t>
  </si>
  <si>
    <t xml:space="preserve">Nota de Débito B</t>
  </si>
  <si>
    <t xml:space="preserve">Nota de Crédito B</t>
  </si>
  <si>
    <t xml:space="preserve">Recibos B</t>
  </si>
  <si>
    <t xml:space="preserve">Notas de Venta al contado B</t>
  </si>
  <si>
    <t xml:space="preserve">Nota de Débito C</t>
  </si>
  <si>
    <t xml:space="preserve">Nota de Crédito C</t>
  </si>
  <si>
    <t xml:space="preserve">Recibo C</t>
  </si>
  <si>
    <t xml:space="preserve">Cbtes. A del Anexo I, Apartado A,inc.f),R.G.Nro. 1415</t>
  </si>
  <si>
    <t xml:space="preserve">Cbtes. B del Anexo I,Apartado A,inc. f),R.G. Nro. 1415</t>
  </si>
  <si>
    <t xml:space="preserve">Otros comprobantes A que cumplan con R.G.Nro. 1415</t>
  </si>
  <si>
    <t xml:space="preserve">Otros comprobantes B que cumplan con R.G.Nro. 1415</t>
  </si>
  <si>
    <t xml:space="preserve">Comprobante de Compra de Bienes Usados a Consumidor Final</t>
  </si>
  <si>
    <t xml:space="preserve">Factura M</t>
  </si>
  <si>
    <t xml:space="preserve">Nota de Débito M</t>
  </si>
  <si>
    <t xml:space="preserve">Nota de Crédito M</t>
  </si>
  <si>
    <t xml:space="preserve">Recibo M</t>
  </si>
  <si>
    <t xml:space="preserve">Cta de Vta y Liquido prod. A</t>
  </si>
  <si>
    <t xml:space="preserve">Cta de Vta y Liquido prod. B</t>
  </si>
  <si>
    <t xml:space="preserve">Liquidacion A</t>
  </si>
  <si>
    <t xml:space="preserve">Liquidacion B</t>
  </si>
  <si>
    <t xml:space="preserve">Factura de Crédito electrónica MiPyMEs (FCE) A</t>
  </si>
  <si>
    <t xml:space="preserve">Nota de Débito electrónica MiPyMEs (FCE) A</t>
  </si>
  <si>
    <t xml:space="preserve">Nota de Crédito electrónica MiPyMEs (FCE) A</t>
  </si>
  <si>
    <t xml:space="preserve">Factura de Crédito electrónica MiPyMEs (FCE) B</t>
  </si>
  <si>
    <t xml:space="preserve">Nota de Débito electrónica MiPyMEs (FCE) B</t>
  </si>
  <si>
    <t xml:space="preserve">Nota de Crédito electrónica MiPyMEs (FCE) B</t>
  </si>
  <si>
    <t xml:space="preserve">Factura de Crédito electrónica MiPyMEs (FCE) C</t>
  </si>
  <si>
    <t xml:space="preserve">Nota de Débito electrónica MiPyMEs (FCE) C</t>
  </si>
  <si>
    <t xml:space="preserve">Nota de Crédito electrónica MiPyMEs (FCE) C</t>
  </si>
  <si>
    <t xml:space="preserve">CUIL</t>
  </si>
  <si>
    <t xml:space="preserve">CDI</t>
  </si>
  <si>
    <t xml:space="preserve">LE</t>
  </si>
  <si>
    <t xml:space="preserve">LC</t>
  </si>
  <si>
    <t xml:space="preserve">CI Extranjera</t>
  </si>
  <si>
    <t xml:space="preserve">en trámite</t>
  </si>
  <si>
    <t xml:space="preserve">Acta Nacimiento</t>
  </si>
  <si>
    <t xml:space="preserve">CI Bs. As. RNP</t>
  </si>
  <si>
    <t xml:space="preserve">Pasaporte</t>
  </si>
  <si>
    <t xml:space="preserve">CI Policía Federal</t>
  </si>
  <si>
    <t xml:space="preserve">CI Buenos Aires</t>
  </si>
  <si>
    <t xml:space="preserve">CI Catamarca</t>
  </si>
  <si>
    <t xml:space="preserve">CI Córdoba</t>
  </si>
  <si>
    <t xml:space="preserve">CI Corrientes</t>
  </si>
  <si>
    <t xml:space="preserve">CI Entre Ríos</t>
  </si>
  <si>
    <t xml:space="preserve">CI Jujuy</t>
  </si>
  <si>
    <t xml:space="preserve">CI Mendoza</t>
  </si>
  <si>
    <t xml:space="preserve">CI La Rioja</t>
  </si>
  <si>
    <t xml:space="preserve">CI Salta</t>
  </si>
  <si>
    <t xml:space="preserve">CI San Juan</t>
  </si>
  <si>
    <t xml:space="preserve">CI San Luis</t>
  </si>
  <si>
    <t xml:space="preserve">CI Santa Fe</t>
  </si>
  <si>
    <t xml:space="preserve">CI Santiago del Estero</t>
  </si>
  <si>
    <t xml:space="preserve">CI Tucumán</t>
  </si>
  <si>
    <t xml:space="preserve">CI Chaco</t>
  </si>
  <si>
    <t xml:space="preserve">CI Chubut</t>
  </si>
  <si>
    <t xml:space="preserve">CI Formosa</t>
  </si>
  <si>
    <t xml:space="preserve">CI Misiones</t>
  </si>
  <si>
    <t xml:space="preserve">CI Neuquén</t>
  </si>
  <si>
    <t xml:space="preserve">CI La Pampa</t>
  </si>
  <si>
    <t xml:space="preserve">CI Río Negro</t>
  </si>
  <si>
    <t xml:space="preserve">CI Santa Cruz</t>
  </si>
  <si>
    <t xml:space="preserve">CI Tierra del Fuego</t>
  </si>
  <si>
    <t xml:space="preserve">NG</t>
  </si>
  <si>
    <t xml:space="preserve">E</t>
  </si>
  <si>
    <t xml:space="preserve">M</t>
  </si>
  <si>
    <t xml:space="preserve">N/A</t>
  </si>
  <si>
    <t xml:space="preserve">PES</t>
  </si>
  <si>
    <t xml:space="preserve">Pesos Argentinos</t>
  </si>
  <si>
    <t xml:space="preserve">DOL</t>
  </si>
  <si>
    <t xml:space="preserve">Dólar Estadounidense</t>
  </si>
  <si>
    <t xml:space="preserve">Dólar Libre EEUU</t>
  </si>
  <si>
    <t xml:space="preserve">Florines Holandeses</t>
  </si>
  <si>
    <t xml:space="preserve">Pesos Mejicanos</t>
  </si>
  <si>
    <t xml:space="preserve">Pesos Uruguayos</t>
  </si>
  <si>
    <t xml:space="preserve">Coronas Danesas</t>
  </si>
  <si>
    <t xml:space="preserve">Coronas Noruegas</t>
  </si>
  <si>
    <t xml:space="preserve">Coronas Suecas</t>
  </si>
  <si>
    <t xml:space="preserve">Dólar Canadiense</t>
  </si>
  <si>
    <t xml:space="preserve">Yens</t>
  </si>
  <si>
    <t xml:space="preserve">Libra Esterlina</t>
  </si>
  <si>
    <t xml:space="preserve">Bolívar Venezolano</t>
  </si>
  <si>
    <t xml:space="preserve">Corona Checa</t>
  </si>
  <si>
    <t xml:space="preserve">Dinar Yugoslavo</t>
  </si>
  <si>
    <t xml:space="preserve">Dólar Australiano</t>
  </si>
  <si>
    <t xml:space="preserve">Dracma Griego</t>
  </si>
  <si>
    <t xml:space="preserve">Florín (Antillas Holandesas)</t>
  </si>
  <si>
    <t xml:space="preserve">Güaraní</t>
  </si>
  <si>
    <t xml:space="preserve">Peso Boliviano</t>
  </si>
  <si>
    <t xml:space="preserve">Peso Colombiano</t>
  </si>
  <si>
    <t xml:space="preserve">Peso Chileno</t>
  </si>
  <si>
    <t xml:space="preserve">Rand Sudafricano</t>
  </si>
  <si>
    <t xml:space="preserve">Sucre Ecuatoriano</t>
  </si>
  <si>
    <t xml:space="preserve">Dólar de Hong Kong</t>
  </si>
  <si>
    <t xml:space="preserve">Dólar de Singapur</t>
  </si>
  <si>
    <t xml:space="preserve">Dólar de Jamaica</t>
  </si>
  <si>
    <t xml:space="preserve">Dólar de Taiwan</t>
  </si>
  <si>
    <t xml:space="preserve">Quetzal Guatemalteco</t>
  </si>
  <si>
    <t xml:space="preserve">Forint (Hungría)</t>
  </si>
  <si>
    <t xml:space="preserve">Baht (Tailandia)</t>
  </si>
  <si>
    <t xml:space="preserve">Dinar Kuwaiti</t>
  </si>
  <si>
    <t xml:space="preserve">Real</t>
  </si>
  <si>
    <t xml:space="preserve">Shekel (Israel)</t>
  </si>
  <si>
    <t xml:space="preserve">Nuevo Sol Peruano</t>
  </si>
  <si>
    <t xml:space="preserve">Euro</t>
  </si>
  <si>
    <t xml:space="preserve">Lei Rumano</t>
  </si>
  <si>
    <t xml:space="preserve">Peso Dominicano</t>
  </si>
  <si>
    <t xml:space="preserve">Balboas Panameñas</t>
  </si>
  <si>
    <t xml:space="preserve">Córdoba Nicaragüense</t>
  </si>
  <si>
    <t xml:space="preserve">Dirham Marroquí</t>
  </si>
  <si>
    <t xml:space="preserve">Libra Egipcia</t>
  </si>
  <si>
    <t xml:space="preserve">Riyal Saudita</t>
  </si>
  <si>
    <t xml:space="preserve">Zloty Polaco</t>
  </si>
  <si>
    <t xml:space="preserve">Rupia Hindú</t>
  </si>
  <si>
    <t xml:space="preserve">Lempira Hondureña</t>
  </si>
  <si>
    <t xml:space="preserve">Yuan (Rep. Pop. China)</t>
  </si>
  <si>
    <t xml:space="preserve">Franco Suizo</t>
  </si>
  <si>
    <t xml:space="preserve">Derechos Especiales de Giro</t>
  </si>
  <si>
    <t xml:space="preserve">Gramos de Oro Fino</t>
  </si>
  <si>
    <t xml:space="preserve">RG Empresas Promovidas - Indentificador de proyecto vinculado a Régimen de Promoción Industrial</t>
  </si>
  <si>
    <t xml:space="preserve">RG Bienes Usados 3411 - Nombre y Apellido o Denominación del vendedor del bien usado.</t>
  </si>
  <si>
    <t xml:space="preserve">RG Bienes Usados 3411 - Nacionalidad del vendedor del bien usado.</t>
  </si>
  <si>
    <t xml:space="preserve">RG Bienes Usados 3411 - Domicilio del vendedor del bien usado.</t>
  </si>
  <si>
    <t xml:space="preserve">Excepcion computo IVA Credito Fiscal</t>
  </si>
  <si>
    <t xml:space="preserve">RG 3668 Impuesto al Valor Agregado - Art.12 IVA Firmante Doc Tipo</t>
  </si>
  <si>
    <t xml:space="preserve">RG 3668 Impuesto al Valor Agregado - Art.12 IVA Firmante Doc Nro</t>
  </si>
  <si>
    <t xml:space="preserve">RG 3668 Impuesto al Valor Agregado - Art.12 IVA Carácter del Firmante</t>
  </si>
  <si>
    <t xml:space="preserve">RG 3.368 Establecimientos de educación pública de gestión privada - Actividad Comprendida</t>
  </si>
  <si>
    <t xml:space="preserve">RG 3.368 Establecimientos de educación pública de gestión privada - Tipo de Documento</t>
  </si>
  <si>
    <t xml:space="preserve">RG 3.368 Establecimientos de educación pública de gestión privada - Número de Documento</t>
  </si>
  <si>
    <t xml:space="preserve">RG 2.820 Operaciones económicas vinculadas con bienes inmuebles - Actividad Comprendida</t>
  </si>
  <si>
    <t xml:space="preserve">RG 3.687 Locación temporaria de inmuebles con fines turísticos - Actividad Comprendida</t>
  </si>
  <si>
    <t xml:space="preserve">RG 2.863 Representantes de Modelos</t>
  </si>
  <si>
    <t xml:space="preserve">RG 2.863 Agencias de publicidad</t>
  </si>
  <si>
    <t xml:space="preserve">RG 2.863 Personas físicas que desarrollen actividad de modelaje</t>
  </si>
  <si>
    <t xml:space="preserve">RG 4004-E Locación de inmuebles destino 'casa-habitación'. Dato 2 (dos) = facturación directa / Dato 1 (uno) = facturación a través de intermediario</t>
  </si>
  <si>
    <t xml:space="preserve">RG 4004-E Locación de inmuebles destino 'casa-habitación'. Clave Única de Identificación Tributaria (CUIT).</t>
  </si>
  <si>
    <t xml:space="preserve">RG 4004-E Locación de inmuebles destino 'casa-habitación'. Apellido y nombres, denominación y/o razón social.</t>
  </si>
  <si>
    <t xml:space="preserve">Factura de Crédito Electrónica MiPyMEs (FCE) - CBU del Emisor</t>
  </si>
  <si>
    <t xml:space="preserve">Factura de Crédito Electrónica MiPyMEs (FCE) - Alias del Emisor</t>
  </si>
  <si>
    <t xml:space="preserve">Factura de Crédito Electrónica MiPyMEs (FCE) - Anulación</t>
  </si>
  <si>
    <t xml:space="preserve">Referencia Comercial</t>
  </si>
  <si>
    <t xml:space="preserve">Factura de Crédito Electrónica MiPyMEs (FCE) - Transferencia</t>
  </si>
  <si>
    <t xml:space="preserve">Tipo cbte compatible</t>
  </si>
  <si>
    <t xml:space="preserve">A;M;C</t>
  </si>
  <si>
    <t xml:space="preserve">Monotributista Social</t>
  </si>
  <si>
    <t xml:space="preserve">Monotributo Trabajador Independiente Promovido</t>
  </si>
  <si>
    <t xml:space="preserve">B;C</t>
  </si>
  <si>
    <t xml:space="preserve">Sujeto No Categorizado</t>
  </si>
  <si>
    <t xml:space="preserve">Proveedor del Exterior</t>
  </si>
  <si>
    <t xml:space="preserve">Cliente del Exterior</t>
  </si>
  <si>
    <t xml:space="preserve">IVA Liberado – Ley N° 19.640</t>
  </si>
  <si>
    <t xml:space="preserve">IVA No Alcanzado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</si>
</sst>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General"/>
    <numFmt numFmtId="167" formatCode="#,##0.00"/>
    <numFmt numFmtId="168" formatCode="0.00\ %"/>
    <numFmt numFmtId="169" formatCode="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u val="singl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203864"/>
        <bgColor rgb="FF333333"/>
      </patternFill>
    </fill>
    <fill>
      <patternFill patternType="solid">
        <fgColor rgb="FF666666"/>
        <bgColor rgb="FF808080"/>
      </patternFill>
    </fill>
  </fills>
  <borders count="2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medium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medium"/>
      <top style="thin"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0" fillId="3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22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21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8" xfId="21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4" fontId="0" fillId="0" borderId="9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8" fontId="0" fillId="0" borderId="10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7" fontId="0" fillId="0" borderId="11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2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3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8" fontId="0" fillId="0" borderId="14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7" fontId="0" fillId="0" borderId="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8" fontId="0" fillId="0" borderId="16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7" fontId="0" fillId="0" borderId="17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18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21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8" fontId="0" fillId="0" borderId="6" xfId="21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7" fontId="0" fillId="0" borderId="1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2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9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25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1" xfId="24" applyFont="true" applyBorder="true" applyAlignment="false" applyProtection="false">
      <alignment horizontal="left" vertical="bottom" textRotation="0" wrapText="false" indent="0" shrinkToFit="false"/>
      <protection locked="true" hidden="false"/>
    </xf>
    <xf numFmtId="168" fontId="4" fillId="0" borderId="22" xfId="24" applyFont="false" applyBorder="true" applyAlignment="false" applyProtection="false">
      <alignment horizontal="left" vertical="bottom" textRotation="0" wrapText="false" indent="0" shrinkToFit="false"/>
      <protection locked="true" hidden="false"/>
    </xf>
    <xf numFmtId="167" fontId="4" fillId="0" borderId="23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24" xfId="23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ampo de la tabla dinámica" xfId="20"/>
    <cellStyle name="Categoría de la tabla dinámica" xfId="21"/>
    <cellStyle name="Esquina de la tabla dinámica" xfId="22"/>
    <cellStyle name="Resultado de la tabla dinámica" xfId="23"/>
    <cellStyle name="Título de la tabla dinámica" xfId="24"/>
    <cellStyle name="Valor de la tabla dinámica" xfId="25"/>
  </cellStyles>
  <dxfs count="7">
    <dxf>
      <fill>
        <patternFill patternType="solid">
          <fgColor rgb="FF203864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666666"/>
          <bgColor rgb="FF000000"/>
        </patternFill>
      </fill>
    </dxf>
    <dxf>
      <fill>
        <patternFill patternType="solid">
          <fgColor rgb="FFCCFFCC"/>
          <bgColor rgb="FF000000"/>
        </patternFill>
      </fill>
    </dxf>
    <dxf>
      <fill>
        <patternFill patternType="solid">
          <fgColor rgb="FF006600"/>
          <bgColor rgb="FF000000"/>
        </patternFill>
      </fill>
    </dxf>
    <dxf>
      <font>
        <name val="Arial"/>
        <charset val="1"/>
        <family val="2"/>
        <color rgb="FF006600"/>
      </font>
      <fill>
        <patternFill>
          <bgColor rgb="FFCCFFCC"/>
        </patternFill>
      </fill>
    </dxf>
    <dxf>
      <font>
        <name val="Arial"/>
        <charset val="1"/>
        <family val="2"/>
        <b val="1"/>
        <color rgb="FFFFFFFF"/>
      </font>
      <fill>
        <patternFill>
          <bgColor rgb="FFCC0000"/>
        </patternFill>
      </fill>
    </dxf>
  </dxf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203864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<Relationship Id="rId15" Type="http://schemas.openxmlformats.org/officeDocument/2006/relationships/pivotCacheDefinition" Target="pivotCache/pivotCacheDefinition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pivotCache/_rels/pivotCacheDefinition1.xml.rels><?xml version="1.0" encoding="UTF-8"?>
<Relationships xmlns="http://schemas.openxmlformats.org/package/2006/relationships"><Relationship Id="rId1" Type="http://schemas.openxmlformats.org/officeDocument/2006/relationships/pivotCacheRecords" Target="pivotCacheRecords1.xml"/>
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cordCount="272" createdVersion="3">
  <cacheSource type="worksheet">
    <worksheetSource ref="E1:AB10000" sheet="Facturas"/>
  </cacheSource>
  <cacheFields count="24">
    <cacheField name="ID" numFmtId="0">
      <sharedItems containsString="0" containsBlank="1" containsNumber="1" containsInteger="1" minValue="1" maxValue="173" count="17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m/>
      </sharedItems>
    </cacheField>
    <cacheField name="Fecha del comprobante" numFmtId="0">
      <sharedItems containsNonDate="0" containsDate="1" containsString="0" containsBlank="1" minDate="2025-11-18T00:00:00" maxDate="2025-11-18T00:00:00" count="2">
        <d v="2025-11-18T00:00:00"/>
        <m/>
      </sharedItems>
    </cacheField>
    <cacheField name="Fecha Desde" numFmtId="0">
      <sharedItems containsNonDate="0" containsDate="1" containsString="0" containsBlank="1" minDate="2025-10-01T00:00:00" maxDate="2025-10-01T00:00:00" count="2">
        <d v="2025-10-01T00:00:00"/>
        <m/>
      </sharedItems>
    </cacheField>
    <cacheField name="Fecha Hasta" numFmtId="0">
      <sharedItems containsNonDate="0" containsDate="1" containsString="0" containsBlank="1" minDate="2025-10-31T00:00:00" maxDate="2025-10-31T00:00:00" count="2">
        <d v="2025-10-31T00:00:00"/>
        <m/>
      </sharedItems>
    </cacheField>
    <cacheField name="Vencimiento" numFmtId="0">
      <sharedItems containsNonDate="0" containsDate="1" containsString="0" containsBlank="1" minDate="2025-11-18T00:00:00" maxDate="2025-11-18T00:00:00" count="2">
        <d v="2025-11-18T00:00:00"/>
        <m/>
      </sharedItems>
    </cacheField>
    <cacheField name="Punto de Venta" numFmtId="0">
      <sharedItems containsString="0" containsBlank="1" containsNumber="1" containsInteger="1" minValue="1" maxValue="3" count="4">
        <n v="1"/>
        <n v="2"/>
        <n v="3"/>
        <m/>
      </sharedItems>
    </cacheField>
    <cacheField name="Tipo de Cbte" numFmtId="0">
      <sharedItems containsBlank="1" count="4">
        <s v="Factura A"/>
        <s v="Factura B"/>
        <s v="Factura C"/>
        <m/>
      </sharedItems>
    </cacheField>
    <cacheField name="Letra" numFmtId="0">
      <sharedItems containsBlank="1" count="5">
        <s v=""/>
        <s v="A"/>
        <s v="B"/>
        <s v="C"/>
        <m/>
      </sharedItems>
    </cacheField>
    <cacheField name="Concepto" numFmtId="0">
      <sharedItems containsBlank="1" count="4">
        <s v="Productos"/>
        <s v="Productos y Servicios"/>
        <s v="Servicios"/>
        <m/>
      </sharedItems>
    </cacheField>
    <cacheField name="Condicion de Venta" numFmtId="0">
      <sharedItems containsBlank="1" count="6">
        <s v="Contado"/>
        <s v="Crypto"/>
        <s v="Cuenta Corriente"/>
        <s v="Efectivo"/>
        <s v="Tarjeta"/>
        <m/>
      </sharedItems>
    </cacheField>
    <cacheField name="Condicion Receptor IVA" numFmtId="0">
      <sharedItems containsBlank="1" count="5">
        <s v="Consumidor Final"/>
        <s v="IVA Responsable Inscripto"/>
        <s v="IVA Sujeto Exento"/>
        <s v="Responsable Monotributo"/>
        <m/>
      </sharedItems>
    </cacheField>
    <cacheField name="Facturas compatibles" numFmtId="0">
      <sharedItems containsBlank="1" count="4">
        <s v=""/>
        <s v="A;M;C"/>
        <s v="B;C"/>
        <m/>
      </sharedItems>
    </cacheField>
    <cacheField name="Doc Tipo" numFmtId="0">
      <sharedItems containsBlank="1" count="4">
        <s v="CUIT"/>
        <s v="DNI"/>
        <s v="Doc. (otro)"/>
        <m/>
      </sharedItems>
    </cacheField>
    <cacheField name="Doc Nro" numFmtId="0">
      <sharedItems containsString="0" containsBlank="1" containsNumber="1" containsInteger="1" minValue="0" maxValue="33718470019" count="145">
        <n v="0"/>
        <n v="12345678"/>
        <n v="37473042"/>
        <n v="20000000000"/>
        <n v="20051985967"/>
        <n v="20055262447"/>
        <n v="20074827455"/>
        <n v="20075546484"/>
        <n v="20075878495"/>
        <n v="20077065637"/>
        <n v="20082750488"/>
        <n v="20085452291"/>
        <n v="20100325048"/>
        <n v="20104472649"/>
        <n v="20110780525"/>
        <n v="20115533003"/>
        <n v="20121182832"/>
        <n v="20123953399"/>
        <n v="20130056637"/>
        <n v="20133762761"/>
        <n v="20147130202"/>
        <n v="20149462601"/>
        <n v="20149466356"/>
        <n v="20149466739"/>
        <n v="20168291281"/>
        <n v="20168291680"/>
        <n v="20168291834"/>
        <n v="20168296011"/>
        <n v="20169933031"/>
        <n v="20170394845"/>
        <n v="20170395167"/>
        <n v="20172521771"/>
        <n v="20174123072"/>
        <n v="20175255819"/>
        <n v="20203383666"/>
        <n v="20203385049"/>
        <n v="20203385197"/>
        <n v="20203387882"/>
        <n v="20208992032"/>
        <n v="20208993462"/>
        <n v="20230966738"/>
        <n v="20246008109"/>
        <n v="20277690323"/>
        <n v="20301650087"/>
        <n v="20303980378"/>
        <n v="20309592159"/>
        <n v="20309593392"/>
        <n v="20315731330"/>
        <n v="20327623967"/>
        <n v="20334250327"/>
        <n v="20337351108"/>
        <n v="20343667966"/>
        <n v="20361947674"/>
        <n v="20364074310"/>
        <n v="20398190727"/>
        <n v="20408973598"/>
        <n v="20416948926"/>
        <n v="23051636864"/>
        <n v="23120538209"/>
        <n v="23149462074"/>
        <n v="23173121539"/>
        <n v="23183086499"/>
        <n v="23242946669"/>
        <n v="23246015139"/>
        <n v="23248265159"/>
        <n v="23267800499"/>
        <n v="23342751644"/>
        <n v="23351897074"/>
        <n v="23377046129"/>
        <n v="23385665709"/>
        <n v="24056449082"/>
        <n v="27045207388"/>
        <n v="27055761685"/>
        <n v="27058846916"/>
        <n v="27061302838"/>
        <n v="27067089680"/>
        <n v="27068286323"/>
        <n v="27109797257"/>
        <n v="27111482476"/>
        <n v="27116976620"/>
        <n v="27122070854"/>
        <n v="27128520851"/>
        <n v="27130053942"/>
        <n v="27138975857"/>
        <n v="27142090959"/>
        <n v="27148268105"/>
        <n v="27166954970"/>
        <n v="27169311027"/>
        <n v="27171709925"/>
        <n v="27173878309"/>
        <n v="27174121635"/>
        <n v="27176756751"/>
        <n v="27201178776"/>
        <n v="27201932268"/>
        <n v="27217236547"/>
        <n v="27222731416"/>
        <n v="27236873744"/>
        <n v="27239900068"/>
        <n v="27261827366"/>
        <n v="27277858318"/>
        <n v="27343669262"/>
        <n v="27348916942"/>
        <n v="27354872183"/>
        <n v="27364071359"/>
        <n v="27377047171"/>
        <n v="30502556106"/>
        <n v="30510926583"/>
        <n v="30539554014"/>
        <n v="30568711420"/>
        <n v="30592932446"/>
        <n v="30619256707"/>
        <n v="30650940667"/>
        <n v="30657146850"/>
        <n v="30672355393"/>
        <n v="30672356381"/>
        <n v="30672372697"/>
        <n v="30687910636"/>
        <n v="30701299538"/>
        <n v="30707354719"/>
        <n v="30707912223"/>
        <n v="30708370122"/>
        <n v="30708553715"/>
        <n v="30708626348"/>
        <n v="30708878762"/>
        <n v="30709206695"/>
        <n v="30709419567"/>
        <n v="30709431834"/>
        <n v="30709493546"/>
        <n v="30710404131"/>
        <n v="30711970831"/>
        <n v="30715085409"/>
        <n v="30715347926"/>
        <n v="30715577743"/>
        <n v="30715795864"/>
        <n v="30716503816"/>
        <n v="30717059111"/>
        <n v="30717537153"/>
        <n v="30717638537"/>
        <n v="33532281259"/>
        <n v="33619471119"/>
        <n v="33653520439"/>
        <n v="33712370829"/>
        <n v="33712529909"/>
        <n v="33718470019"/>
        <m/>
      </sharedItems>
    </cacheField>
    <cacheField name="Denominacion del receptor" numFmtId="0">
      <sharedItems containsBlank="1" count="144">
        <s v="ACASUSO, María Gabriela"/>
        <s v="ACOSTA DELIA ROSA"/>
        <s v="AITA SA"/>
        <s v="AMARILLA JUAN CARLOS"/>
        <s v="ASOC DE CLINICAS Y SANATORIOS DE MNES   ZONA SUR"/>
        <s v="ASOCIACION SALUD MISIONES"/>
        <s v="AST CLAUDIA ELIZABETH"/>
        <s v="AST GERARDO DANIEL"/>
        <s v="AST SILVIA ALEJANDRA"/>
        <s v="BEITIA CRISPIN"/>
        <s v="BEITIA HORACIO TOMAS"/>
        <s v="BEITIA IÑAKI"/>
        <s v="BEITIA TOMAS"/>
        <s v="BEITIA UNAI"/>
        <s v="BENITEZ LUIS HECTOR"/>
        <s v="BONETTI AGOSTINA"/>
        <s v="BONGIOVANNI JORGE MARIO"/>
        <s v="BUSTOS CLAUDIA  ALEJANDRINA"/>
        <s v="BUSTOS GONZALO RAFAEL"/>
        <s v="BUSTOS GUSTAVO ANDRES"/>
        <s v="BUSTOS JOSE MARTIN"/>
        <s v="BUSTOS Y HOPE SOCIEDAD DE HECHO"/>
        <s v="C.E.B.A.C. SRL"/>
        <s v="CAMARA DE ELABORADORES DE TE ARGENTINO C. E. T.A."/>
        <s v="CANTELI GRACIELA BEATRIZ"/>
        <s v="CARBALLO GRACIELA MABEL"/>
        <s v="CARLOS ABELARDO SESMERO SRL"/>
        <s v="CASTRO OLIVERA CARLOS ENRIQUE"/>
        <s v="CASTRO OLIVERA GONZALO"/>
        <s v="CASTRO OLIVERA JULIAN ENRIQUE"/>
        <s v="CEBAC SRL"/>
        <s v="CENTRO DE UNIDAD CORONARIA Y TERAPIA INTENSIVA SRL"/>
        <s v="CONDOMINIO INVERNADA"/>
        <s v="CONDOMINIO SAN LORENZO"/>
        <s v="COOPERATIVA FEDERAL AGRICOLA GANADERA DE URDINARRAIN LTDA"/>
        <s v="CORONAS ALINE MARIA"/>
        <s v="CORRALES CAMBLONG FERNANDO LUIS"/>
        <s v="COSTA ALEJANDRO"/>
        <s v="COSTA HUMBERTO ARMANDO"/>
        <s v="COSTA JORGE HUMBERTO"/>
        <s v="COSTA LILIANA BEATRIZ"/>
        <s v="CRIVELLO LUIS ARMANDO"/>
        <s v="CURTI ANGELA ISABEL"/>
        <s v="D.V.C. SRL"/>
        <s v="DE ANDRADE DIEGO RAFAEL"/>
        <s v="DIAZ LEAL HILDA GRACIELA"/>
        <s v="Dirección del CF"/>
        <s v="Dirección del CF2"/>
        <s v="DOMINGUEZ MIRTHA LUCILA"/>
        <s v="DON LALO S. R. L."/>
        <s v="EL VASCO SA"/>
        <s v="Empresa S.A"/>
        <s v="ENRIQUEZ RUBEN CESAR"/>
        <s v="ENRIQUEZ RUBEN EMILIO"/>
        <s v="EREITEA SA"/>
        <s v="ESQUIVEL FABIAN MAURICIO"/>
        <s v="ESTABLECIMIENTO FORESTAL PRESORSA S A"/>
        <s v="FAX SRL"/>
        <s v="FEDERACION DE CLINICAS Y SANATORIOS DE MISIONES"/>
        <s v="FERNANDEZ SOSA RODOLFO"/>
        <s v="FERREYRA CARLOS ALFREDO"/>
        <s v="FERREYRA CARLOS ANDRES"/>
        <s v="FERREYRA CARMEN VICTORIA"/>
        <s v="FERREYRA MARCELO JORGE"/>
        <s v="FIDEICOMISO CONSULTORIOS SAN MARTIN"/>
        <s v="FIDEICOMISO COPALASA"/>
        <s v="FIDEICOMISO POSADAS INMOBILIARIA I"/>
        <s v="FORESTAL S A"/>
        <s v="FREAZA VICTOR MANUEL"/>
        <s v="FUNDACION BIOGENCEL"/>
        <s v="FUNDACION MISIONES + INCLUSIVA"/>
        <s v="GESAL S.A"/>
        <s v="GONZALEZ DORA BEATRIZ"/>
        <s v="HOPE HUGO"/>
        <s v="HOPE JESSICA"/>
        <s v="HOPE JOHN CRANUVELL"/>
        <s v="HOPE MELISSA"/>
        <s v="HOPE RICARDO MARIO"/>
        <s v="HUK LUCILA LINDSAY"/>
        <s v="INMUEBLES SRL"/>
        <s v="INSAURRALDE CARLOS FRANCISCO"/>
        <s v="INSAURRALDE CARLOS NICOLAS"/>
        <s v="INSAURRALDE MATIAS EZEQUIEL"/>
        <s v="INSTITUTO MATERNO INFANTIL SA-SANATORIO BORATTI SRL-RED MISIONERA DE SALUD-UNION TRANSITORIA DE EMPRESAS"/>
        <s v="JAJOMAR S A"/>
        <s v="JOULIA EMILIO CESAR"/>
        <s v="KM 0 S.A"/>
        <s v="KRUZELNISKI ANA MARIA"/>
        <s v="LARZABAL ALICIA"/>
        <s v="LAZCOZ HILDA VIOLETA"/>
        <s v="LINDSTROM GERMAN ARIEL"/>
        <s v="LINDSTROM PLINIO"/>
        <s v="LIONETTO ANA CAROLINA"/>
        <s v="MACEVA SA"/>
        <s v="MAGUA BLANCA YASMINE"/>
        <s v="MAROSEK HORACIO ALBERTO"/>
        <s v="MAROSEK MARIO ROBERTO"/>
        <s v="MAROSEK SERGIO RICARDO"/>
        <s v="MAYOL JOSE CARLOS"/>
        <s v="MAYOL RAFAEL"/>
        <s v="MEDINT SRL"/>
        <s v="MOBI S.A."/>
        <s v="MOLAS CARMEN PATRICIA"/>
        <s v="PENSA ANIBAL EDUARDO"/>
        <s v="PENSA BRUNO ANDRES"/>
        <s v="PENSA GUIDO ROBERTO"/>
        <s v="PENSA LUCIANO ANIBAL"/>
        <s v="PENSA MARIA EUGENIA"/>
        <s v="PENSA OSCAR FRANCISCO"/>
        <s v="PENSA PROPIEDADES S.R.L."/>
        <s v="PEREYRA ESTEBAN JOSE"/>
        <s v="PIANESI JORGE FERNANDO"/>
        <s v="PIASENTINI ANA LUCIA"/>
        <s v="PILAT BEATRIZ NOEMI"/>
        <s v="POSADAS FIDUCIARIA S.A."/>
        <s v="PRESTADORES SANATORIALES S A"/>
        <s v="PRIMORDIAL SA"/>
        <s v="RIERA DARIO ARIEL"/>
        <s v="RIERA HECTOR MANUEL"/>
        <s v="ROKO MARIA EUGENIA"/>
        <s v="SAN SIMON SOCIEDAD ANONIMA"/>
        <s v="SCOTTO LUCILA AGUSTINA"/>
        <s v="SCOTTO OLGA MARIA"/>
        <s v="SEMILLA ELVIES MERCEDES"/>
        <s v="SESMERO DORA TERESITA"/>
        <s v="SESMERO MARIA GABRIELA"/>
        <s v="SIN SERGIO SEBASTIAN"/>
        <s v="SOTO MIGUEL GERONIMO"/>
        <s v="SPAGNOLI SUSANA PATRICIA"/>
        <s v="SZEWALD CARLOS"/>
        <s v="SZYCHOWSKI AMANDA MONICA"/>
        <s v="SZYCHOWSKI KAREN"/>
        <s v="SZYCHOWSKI MARCELO"/>
        <s v="SZYCHOWSKI RICARDO"/>
        <s v="TABBIA ENRIQUE RUBEN"/>
        <s v="TRANSPLANTE MISIONES SRL"/>
        <s v="TUFRO MARIA MAGDALENA"/>
        <s v="URRUTIA DIEGO ANDRES"/>
        <s v="URRUTIA MIRIAM NOEMI"/>
        <s v="VARENIZA ANGEL GABRIEL"/>
        <s v="VARENIZA MIGUEL ANGEL"/>
        <s v="VARENIZA NESTOR LEONEL"/>
        <s v="VECINAS S.R.L."/>
        <m/>
      </sharedItems>
    </cacheField>
    <cacheField name="Domicilio Emisor" numFmtId="0">
      <sharedItems containsBlank="1" count="170">
        <s v="Dirección Emisor"/>
        <s v="Dirección Emisor Fc2"/>
        <s v="Dirección Emisor Fc3"/>
        <s v="Dom. Estudio 100"/>
        <s v="Dom. Estudio 1015"/>
        <s v="Dom. Estudio 1153"/>
        <s v="Dom. Estudio 1157"/>
        <s v="Dom. Estudio 125"/>
        <s v="Dom. Estudio 1266"/>
        <s v="Dom. Estudio 1572"/>
        <s v="Dom. Estudio 1585"/>
        <s v="Dom. Estudio 1631"/>
        <s v="Dom. Estudio 1685"/>
        <s v="Dom. Estudio 1742"/>
        <s v="Dom. Estudio 1783"/>
        <s v="Dom. Estudio 1795"/>
        <s v="Dom. Estudio 1850"/>
        <s v="Dom. Estudio 1888"/>
        <s v="Dom. Estudio 2032"/>
        <s v="Dom. Estudio 2167"/>
        <s v="Dom. Estudio 2255"/>
        <s v="Dom. Estudio 226"/>
        <s v="Dom. Estudio 241"/>
        <s v="Dom. Estudio 2417"/>
        <s v="Dom. Estudio 2464"/>
        <s v="Dom. Estudio 2711"/>
        <s v="Dom. Estudio 2727"/>
        <s v="Dom. Estudio 2751"/>
        <s v="Dom. Estudio 2771"/>
        <s v="Dom. Estudio 2797"/>
        <s v="Dom. Estudio 2842"/>
        <s v="Dom. Estudio 2845"/>
        <s v="Dom. Estudio 2954"/>
        <s v="Dom. Estudio 3048"/>
        <s v="Dom. Estudio 3070"/>
        <s v="Dom. Estudio 3117"/>
        <s v="Dom. Estudio 3211"/>
        <s v="Dom. Estudio 3399"/>
        <s v="Dom. Estudio 3404"/>
        <s v="Dom. Estudio 35"/>
        <s v="Dom. Estudio 3585"/>
        <s v="Dom. Estudio 3597"/>
        <s v="Dom. Estudio 3673"/>
        <s v="Dom. Estudio 3747"/>
        <s v="Dom. Estudio 3808"/>
        <s v="Dom. Estudio 3875"/>
        <s v="Dom. Estudio 3956"/>
        <s v="Dom. Estudio 3972"/>
        <s v="Dom. Estudio 3992"/>
        <s v="Dom. Estudio 3999"/>
        <s v="Dom. Estudio 4039"/>
        <s v="Dom. Estudio 4188"/>
        <s v="Dom. Estudio 4204"/>
        <s v="Dom. Estudio 4241"/>
        <s v="Dom. Estudio 425"/>
        <s v="Dom. Estudio 4264"/>
        <s v="Dom. Estudio 431"/>
        <s v="Dom. Estudio 4372"/>
        <s v="Dom. Estudio 44"/>
        <s v="Dom. Estudio 4480"/>
        <s v="Dom. Estudio 4484"/>
        <s v="Dom. Estudio 4544"/>
        <s v="Dom. Estudio 4585"/>
        <s v="Dom. Estudio 4611"/>
        <s v="Dom. Estudio 464"/>
        <s v="Dom. Estudio 465"/>
        <s v="Dom. Estudio 4682"/>
        <s v="Dom. Estudio 4758"/>
        <s v="Dom. Estudio 4772"/>
        <s v="Dom. Estudio 4788"/>
        <s v="Dom. Estudio 4827"/>
        <s v="Dom. Estudio 4838"/>
        <s v="Dom. Estudio 4887"/>
        <s v="Dom. Estudio 490"/>
        <s v="Dom. Estudio 4943"/>
        <s v="Dom. Estudio 4953"/>
        <s v="Dom. Estudio 5053"/>
        <s v="Dom. Estudio 5083"/>
        <s v="Dom. Estudio 5156"/>
        <s v="Dom. Estudio 5182"/>
        <s v="Dom. Estudio 5319"/>
        <s v="Dom. Estudio 5325"/>
        <s v="Dom. Estudio 534"/>
        <s v="Dom. Estudio 540"/>
        <s v="Dom. Estudio 5415"/>
        <s v="Dom. Estudio 5451"/>
        <s v="Dom. Estudio 5477"/>
        <s v="Dom. Estudio 5480"/>
        <s v="Dom. Estudio 549"/>
        <s v="Dom. Estudio 5548"/>
        <s v="Dom. Estudio 5573"/>
        <s v="Dom. Estudio 5644"/>
        <s v="Dom. Estudio 5671"/>
        <s v="Dom. Estudio 5710"/>
        <s v="Dom. Estudio 5720"/>
        <s v="Dom. Estudio 5728"/>
        <s v="Dom. Estudio 5973"/>
        <s v="Dom. Estudio 6050"/>
        <s v="Dom. Estudio 6070"/>
        <s v="Dom. Estudio 6155"/>
        <s v="Dom. Estudio 6215"/>
        <s v="Dom. Estudio 6245"/>
        <s v="Dom. Estudio 6253"/>
        <s v="Dom. Estudio 63"/>
        <s v="Dom. Estudio 6475"/>
        <s v="Dom. Estudio 6477"/>
        <s v="Dom. Estudio 6629"/>
        <s v="Dom. Estudio 6656"/>
        <s v="Dom. Estudio 6731"/>
        <s v="Dom. Estudio 6823"/>
        <s v="Dom. Estudio 6928"/>
        <s v="Dom. Estudio 6943"/>
        <s v="Dom. Estudio 6995"/>
        <s v="Dom. Estudio 7031"/>
        <s v="Dom. Estudio 7060"/>
        <s v="Dom. Estudio 7146"/>
        <s v="Dom. Estudio 7159"/>
        <s v="Dom. Estudio 7160"/>
        <s v="Dom. Estudio 7182"/>
        <s v="Dom. Estudio 7204"/>
        <s v="Dom. Estudio 7253"/>
        <s v="Dom. Estudio 7347"/>
        <s v="Dom. Estudio 7373"/>
        <s v="Dom. Estudio 7499"/>
        <s v="Dom. Estudio 755"/>
        <s v="Dom. Estudio 76"/>
        <s v="Dom. Estudio 7621"/>
        <s v="Dom. Estudio 7628"/>
        <s v="Dom. Estudio 7662"/>
        <s v="Dom. Estudio 7675"/>
        <s v="Dom. Estudio 779"/>
        <s v="Dom. Estudio 7802"/>
        <s v="Dom. Estudio 7849"/>
        <s v="Dom. Estudio 7857"/>
        <s v="Dom. Estudio 7864"/>
        <s v="Dom. Estudio 7983"/>
        <s v="Dom. Estudio 799"/>
        <s v="Dom. Estudio 7993"/>
        <s v="Dom. Estudio 8007"/>
        <s v="Dom. Estudio 8075"/>
        <s v="Dom. Estudio 8084"/>
        <s v="Dom. Estudio 809"/>
        <s v="Dom. Estudio 8308"/>
        <s v="Dom. Estudio 8394"/>
        <s v="Dom. Estudio 8561"/>
        <s v="Dom. Estudio 8599"/>
        <s v="Dom. Estudio 8607"/>
        <s v="Dom. Estudio 8745"/>
        <s v="Dom. Estudio 876"/>
        <s v="Dom. Estudio 8800"/>
        <s v="Dom. Estudio 8809"/>
        <s v="Dom. Estudio 8813"/>
        <s v="Dom. Estudio 8842"/>
        <s v="Dom. Estudio 8992"/>
        <s v="Dom. Estudio 9015"/>
        <s v="Dom. Estudio 9092"/>
        <s v="Dom. Estudio 9124"/>
        <s v="Dom. Estudio 9237"/>
        <s v="Dom. Estudio 9367"/>
        <s v="Dom. Estudio 9503"/>
        <s v="Dom. Estudio 9526"/>
        <s v="Dom. Estudio 9606"/>
        <s v="Dom. Estudio 9659"/>
        <s v="Dom. Estudio 9733"/>
        <s v="Dom. Estudio 976"/>
        <s v="Dom. Estudio 9827"/>
        <s v="Dom. Estudio 984"/>
        <s v="Dom. Estudio 9902"/>
        <s v="Dom. Estudio 9956"/>
        <m/>
      </sharedItems>
    </cacheField>
    <cacheField name="Domicilio Receptor" numFmtId="0">
      <sharedItems containsBlank="1" count="170">
        <s v="Dirección Emisor FC2"/>
        <s v="Dirección Emisor FC3"/>
        <s v="Dirección Empresa"/>
        <s v="Dom. Recep.  1035"/>
        <s v="Dom. Recep.  1059"/>
        <s v="Dom. Recep.  1111"/>
        <s v="Dom. Recep.  1133"/>
        <s v="Dom. Recep.  114"/>
        <s v="Dom. Recep.  1362"/>
        <s v="Dom. Recep.  1550"/>
        <s v="Dom. Recep.  1571"/>
        <s v="Dom. Recep.  1671"/>
        <s v="Dom. Recep.  1683"/>
        <s v="Dom. Recep.  1718"/>
        <s v="Dom. Recep.  2000"/>
        <s v="Dom. Recep.  2041"/>
        <s v="Dom. Recep.  2151"/>
        <s v="Dom. Recep.  2212"/>
        <s v="Dom. Recep.  2223"/>
        <s v="Dom. Recep.  2239"/>
        <s v="Dom. Recep.  2248"/>
        <s v="Dom. Recep.  2272"/>
        <s v="Dom. Recep.  231"/>
        <s v="Dom. Recep.  2396"/>
        <s v="Dom. Recep.  240"/>
        <s v="Dom. Recep.  246"/>
        <s v="Dom. Recep.  2480"/>
        <s v="Dom. Recep.  2517"/>
        <s v="Dom. Recep.  2551"/>
        <s v="Dom. Recep.  2652"/>
        <s v="Dom. Recep.  278"/>
        <s v="Dom. Recep.  2846"/>
        <s v="Dom. Recep.  2860"/>
        <s v="Dom. Recep.  2864"/>
        <s v="Dom. Recep.  2880"/>
        <s v="Dom. Recep.  3"/>
        <s v="Dom. Recep.  3025"/>
        <s v="Dom. Recep.  3031"/>
        <s v="Dom. Recep.  313"/>
        <s v="Dom. Recep.  3200"/>
        <s v="Dom. Recep.  3240"/>
        <s v="Dom. Recep.  3241"/>
        <s v="Dom. Recep.  3251"/>
        <s v="Dom. Recep.  3296"/>
        <s v="Dom. Recep.  3316"/>
        <s v="Dom. Recep.  3435"/>
        <s v="Dom. Recep.  3563"/>
        <s v="Dom. Recep.  3597"/>
        <s v="Dom. Recep.  3621"/>
        <s v="Dom. Recep.  3629"/>
        <s v="Dom. Recep.  3719"/>
        <s v="Dom. Recep.  3731"/>
        <s v="Dom. Recep.  3743"/>
        <s v="Dom. Recep.  3759"/>
        <s v="Dom. Recep.  3770"/>
        <s v="Dom. Recep.  3841"/>
        <s v="Dom. Recep.  4138"/>
        <s v="Dom. Recep.  4213"/>
        <s v="Dom. Recep.  4228"/>
        <s v="Dom. Recep.  4305"/>
        <s v="Dom. Recep.  4346"/>
        <s v="Dom. Recep.  4361"/>
        <s v="Dom. Recep.  4530"/>
        <s v="Dom. Recep.  4565"/>
        <s v="Dom. Recep.  4848"/>
        <s v="Dom. Recep.  4863"/>
        <s v="Dom. Recep.  4973"/>
        <s v="Dom. Recep.  5047"/>
        <s v="Dom. Recep.  5056"/>
        <s v="Dom. Recep.  509"/>
        <s v="Dom. Recep.  5095"/>
        <s v="Dom. Recep.  5115"/>
        <s v="Dom. Recep.  5177"/>
        <s v="Dom. Recep.  5269"/>
        <s v="Dom. Recep.  5275"/>
        <s v="Dom. Recep.  5302"/>
        <s v="Dom. Recep.  5362"/>
        <s v="Dom. Recep.  5448"/>
        <s v="Dom. Recep.  5452"/>
        <s v="Dom. Recep.  5484"/>
        <s v="Dom. Recep.  5487"/>
        <s v="Dom. Recep.  5526"/>
        <s v="Dom. Recep.  5659"/>
        <s v="Dom. Recep.  5727"/>
        <s v="Dom. Recep.  5785"/>
        <s v="Dom. Recep.  5799"/>
        <s v="Dom. Recep.  586"/>
        <s v="Dom. Recep.  5934"/>
        <s v="Dom. Recep.  5939"/>
        <s v="Dom. Recep.  5953"/>
        <s v="Dom. Recep.  5965"/>
        <s v="Dom. Recep.  601"/>
        <s v="Dom. Recep.  6025"/>
        <s v="Dom. Recep.  6028"/>
        <s v="Dom. Recep.  610"/>
        <s v="Dom. Recep.  6100"/>
        <s v="Dom. Recep.  6105"/>
        <s v="Dom. Recep.  6130"/>
        <s v="Dom. Recep.  6157"/>
        <s v="Dom. Recep.  6229"/>
        <s v="Dom. Recep.  6281"/>
        <s v="Dom. Recep.  6303"/>
        <s v="Dom. Recep.  634"/>
        <s v="Dom. Recep.  6403"/>
        <s v="Dom. Recep.  6411"/>
        <s v="Dom. Recep.  6416"/>
        <s v="Dom. Recep.  6454"/>
        <s v="Dom. Recep.  6467"/>
        <s v="Dom. Recep.  6509"/>
        <s v="Dom. Recep.  6568"/>
        <s v="Dom. Recep.  6593"/>
        <s v="Dom. Recep.  666"/>
        <s v="Dom. Recep.  6699"/>
        <s v="Dom. Recep.  670"/>
        <s v="Dom. Recep.  6715"/>
        <s v="Dom. Recep.  7153"/>
        <s v="Dom. Recep.  7177"/>
        <s v="Dom. Recep.  7233"/>
        <s v="Dom. Recep.  7280"/>
        <s v="Dom. Recep.  7319"/>
        <s v="Dom. Recep.  7367"/>
        <s v="Dom. Recep.  743"/>
        <s v="Dom. Recep.  7555"/>
        <s v="Dom. Recep.  7578"/>
        <s v="Dom. Recep.  7635"/>
        <s v="Dom. Recep.  7685"/>
        <s v="Dom. Recep.  7727"/>
        <s v="Dom. Recep.  775"/>
        <s v="Dom. Recep.  7754"/>
        <s v="Dom. Recep.  7785"/>
        <s v="Dom. Recep.  7974"/>
        <s v="Dom. Recep.  8028"/>
        <s v="Dom. Recep.  8121"/>
        <s v="Dom. Recep.  8405"/>
        <s v="Dom. Recep.  8423"/>
        <s v="Dom. Recep.  8440"/>
        <s v="Dom. Recep.  8526"/>
        <s v="Dom. Recep.  868"/>
        <s v="Dom. Recep.  8734"/>
        <s v="Dom. Recep.  8738"/>
        <s v="Dom. Recep.  8816"/>
        <s v="Dom. Recep.  8853"/>
        <s v="Dom. Recep.  8882"/>
        <s v="Dom. Recep.  8885"/>
        <s v="Dom. Recep.  8926"/>
        <s v="Dom. Recep.  8935"/>
        <s v="Dom. Recep.  8940"/>
        <s v="Dom. Recep.  8953"/>
        <s v="Dom. Recep.  8989"/>
        <s v="Dom. Recep.  9042"/>
        <s v="Dom. Recep.  9133"/>
        <s v="Dom. Recep.  9204"/>
        <s v="Dom. Recep.  9292"/>
        <s v="Dom. Recep.  9384"/>
        <s v="Dom. Recep.  9410"/>
        <s v="Dom. Recep.  9456"/>
        <s v="Dom. Recep.  9499"/>
        <s v="Dom. Recep.  9539"/>
        <s v="Dom. Recep.  9571"/>
        <s v="Dom. Recep.  9619"/>
        <s v="Dom. Recep.  9634"/>
        <s v="Dom. Recep.  9666"/>
        <s v="Dom. Recep.  9776"/>
        <s v="Dom. Recep.  9837"/>
        <s v="Dom. Recep.  9880"/>
        <s v="Dom. Recep.  9890"/>
        <s v="Dom. Recep.  9903"/>
        <s v="Dom. Recep.  9971"/>
        <s v="Dom. Recep.  9996"/>
        <m/>
      </sharedItems>
    </cacheField>
    <cacheField name="Descripcion" numFmtId="0">
      <sharedItems containsBlank="1" count="172">
        <s v="Agregar items para hacer Factura Larga 1"/>
        <s v="Agregar items para hacer Factura Larga 10"/>
        <s v="Agregar items para hacer Factura Larga 11"/>
        <s v="Agregar items para hacer Factura Larga 12"/>
        <s v="Agregar items para hacer Factura Larga 13"/>
        <s v="Agregar items para hacer Factura Larga 14"/>
        <s v="Agregar items para hacer Factura Larga 15"/>
        <s v="Agregar items para hacer Factura Larga 16"/>
        <s v="Agregar items para hacer Factura Larga 17"/>
        <s v="Agregar items para hacer Factura Larga 18"/>
        <s v="Agregar items para hacer Factura Larga 2"/>
        <s v="Agregar items para hacer Factura Larga 3"/>
        <s v="Agregar items para hacer Factura Larga 4"/>
        <s v="Agregar items para hacer Factura Larga 5"/>
        <s v="Agregar items para hacer Factura Larga 6"/>
        <s v="Agregar items para hacer Factura Larga 7"/>
        <s v="Agregar items para hacer Factura Larga 8"/>
        <s v="Agregar items para hacer Factura Larga 9"/>
        <s v="Honorario 1"/>
        <s v="Honorario 2"/>
        <s v="Honorarios 1"/>
        <s v="Honorarios 2"/>
        <s v="Honorarios 20051985967: oct 2025 - oct 2025"/>
        <s v="Honorarios 20055262447: oct 2025 - oct 2025"/>
        <s v="Honorarios 20074827455: oct 2025 - oct 2025"/>
        <s v="Honorarios 20075546484: oct 2025 - oct 2025"/>
        <s v="Honorarios 20075878495: oct 2025 - oct 2025"/>
        <s v="Honorarios 20077065637: oct 2025 - oct 2025"/>
        <s v="Honorarios 20082750488: oct 2025 - oct 2025"/>
        <s v="Honorarios 20085452291: oct 2025 - oct 2025"/>
        <s v="Honorarios 20100325048: oct 2025 - oct 2025"/>
        <s v="Honorarios 20104472649: oct 2025 - oct 2025"/>
        <s v="Honorarios 20110780525: oct 2025 - oct 2025"/>
        <s v="Honorarios 20115533003: oct 2025 - oct 2025"/>
        <s v="Honorarios 20121182832: oct 2025 - oct 2025"/>
        <s v="Honorarios 20123953399: oct 2025 - oct 2025"/>
        <s v="Honorarios 20130056637: oct 2025 - oct 2025"/>
        <s v="Honorarios 20133762761: oct 2025 - oct 2025"/>
        <s v="Honorarios 20147130202: oct 2025 - oct 2025"/>
        <s v="Honorarios 20149462601: oct 2025 - oct 2025"/>
        <s v="Honorarios 20149466356: oct 2025 - oct 2025"/>
        <s v="Honorarios 20149466739: oct 2025 - oct 2025"/>
        <s v="Honorarios 20168291281: oct 2025 - oct 2025"/>
        <s v="Honorarios 20168291680: oct 2025 - oct 2025"/>
        <s v="Honorarios 20168291834: oct 2025 - oct 2025"/>
        <s v="Honorarios 20168296011: oct 2025 - oct 2025"/>
        <s v="Honorarios 20169933031: oct 2025 - oct 2025"/>
        <s v="Honorarios 20170394845: oct 2025 - oct 2025"/>
        <s v="Honorarios 20170395167: oct 2025 - oct 2025"/>
        <s v="Honorarios 20172521771: oct 2025 - oct 2025"/>
        <s v="Honorarios 20174123072: oct 2025 - oct 2025"/>
        <s v="Honorarios 20175255819: oct 2025 - oct 2025"/>
        <s v="Honorarios 20203383666: oct 2025 - oct 2025"/>
        <s v="Honorarios 20203385049: oct 2025 - oct 2025"/>
        <s v="Honorarios 20203385197: oct 2025 - oct 2025"/>
        <s v="Honorarios 20203387882: oct 2025 - oct 2025"/>
        <s v="Honorarios 20208992032: oct 2025 - oct 2025"/>
        <s v="Honorarios 20208993462: oct 2025 - oct 2025"/>
        <s v="Honorarios 20230966738: oct 2025 - oct 2025"/>
        <s v="Honorarios 20246008109: oct 2025 - oct 2025"/>
        <s v="Honorarios 20277690323: oct 2025 - oct 2025"/>
        <s v="Honorarios 20301650087: oct 2025 - oct 2025"/>
        <s v="Honorarios 20303980378: oct 2025 - oct 2025"/>
        <s v="Honorarios 20309592159: oct 2025 - oct 2025"/>
        <s v="Honorarios 20309593392: oct 2025 - oct 2025"/>
        <s v="Honorarios 20315731330: oct 2025 - oct 2025"/>
        <s v="Honorarios 20327623967: oct 2025 - oct 2025"/>
        <s v="Honorarios 20334250327: oct 2025 - oct 2025"/>
        <s v="Honorarios 20337351108: oct 2025 - oct 2025"/>
        <s v="Honorarios 20343667966: oct 2025 - oct 2025"/>
        <s v="Honorarios 20361947674: oct 2025 - oct 2025"/>
        <s v="Honorarios 20364074310: oct 2025 - oct 2025"/>
        <s v="Honorarios 20398190727: oct 2025 - oct 2025"/>
        <s v="Honorarios 20408973598: oct 2025 - oct 2025"/>
        <s v="Honorarios 20416948926: oct 2025 - oct 2025"/>
        <s v="Honorarios 23051636864: oct 2025 - oct 2025"/>
        <s v="Honorarios 23120538209: oct 2025 - oct 2025"/>
        <s v="Honorarios 23149462074: oct 2025 - oct 2025"/>
        <s v="Honorarios 23173121539: oct 2025 - oct 2025"/>
        <s v="Honorarios 23183086499: oct 2025 - oct 2025"/>
        <s v="Honorarios 23242946669: oct 2025 - oct 2025"/>
        <s v="Honorarios 23246015139: oct 2025 - oct 2025"/>
        <s v="Honorarios 23248265159: oct 2025 - oct 2025"/>
        <s v="Honorarios 23267800499: oct 2025 - oct 2025"/>
        <s v="Honorarios 23342751644: oct 2025 - oct 2025"/>
        <s v="Honorarios 23351897074: oct 2025 - oct 2025"/>
        <s v="Honorarios 23377046129: oct 2025 - oct 2025"/>
        <s v="Honorarios 23385665709: oct 2025 - oct 2025"/>
        <s v="Honorarios 24056449082: oct 2025 - oct 2025"/>
        <s v="Honorarios 27045207388: oct 2025 - oct 2025"/>
        <s v="Honorarios 27055761685: oct 2025 - oct 2025"/>
        <s v="Honorarios 27058846916: oct 2025 - oct 2025"/>
        <s v="Honorarios 27061302838: oct 2025 - oct 2025"/>
        <s v="Honorarios 27067089680: oct 2025 - oct 2025"/>
        <s v="Honorarios 27068286323: oct 2025 - oct 2025"/>
        <s v="Honorarios 27109797257: oct 2025 - oct 2025"/>
        <s v="Honorarios 27111482476: oct 2025 - oct 2025"/>
        <s v="Honorarios 27116976620: oct 2025 - oct 2025"/>
        <s v="Honorarios 27122070854: oct 2025 - oct 2025"/>
        <s v="Honorarios 27128520851: oct 2025 - oct 2025"/>
        <s v="Honorarios 27130053942: oct 2025 - oct 2025"/>
        <s v="Honorarios 27138975857: oct 2025 - oct 2025"/>
        <s v="Honorarios 27142090959: oct 2025 - oct 2025"/>
        <s v="Honorarios 27148268105: oct 2025 - oct 2025"/>
        <s v="Honorarios 27166954970: oct 2025 - oct 2025"/>
        <s v="Honorarios 27169311027: oct 2025 - oct 2025"/>
        <s v="Honorarios 27171709925: oct 2025 - oct 2025"/>
        <s v="Honorarios 27173878309: oct 2025 - oct 2025"/>
        <s v="Honorarios 27174121635: oct 2025 - oct 2025"/>
        <s v="Honorarios 27176756751: oct 2025 - oct 2025"/>
        <s v="Honorarios 27201178776: oct 2025 - oct 2025"/>
        <s v="Honorarios 27201932268: oct 2025 - oct 2025"/>
        <s v="Honorarios 27217236547: oct 2025 - oct 2025"/>
        <s v="Honorarios 27222731416: oct 2025 - oct 2025"/>
        <s v="Honorarios 27236873744: oct 2025 - oct 2025"/>
        <s v="Honorarios 27239900068: oct 2025 - oct 2025"/>
        <s v="Honorarios 27261827366: oct 2025 - oct 2025"/>
        <s v="Honorarios 27277858318: oct 2025 - oct 2025"/>
        <s v="Honorarios 27343669262: oct 2025 - oct 2025"/>
        <s v="Honorarios 27348916942: oct 2025 - oct 2025"/>
        <s v="Honorarios 27354872183: oct 2025 - oct 2025"/>
        <s v="Honorarios 27364071359: oct 2025 - oct 2025"/>
        <s v="Honorarios 27377047171: oct 2025 - oct 2025"/>
        <s v="Honorarios 3"/>
        <s v="Honorarios 30502556106: oct 2025 - oct 2025"/>
        <s v="Honorarios 30510926583: oct 2025 - oct 2025"/>
        <s v="Honorarios 30539554014: oct 2025 - oct 2025"/>
        <s v="Honorarios 30568711420: oct 2025 - oct 2025"/>
        <s v="Honorarios 30592932446: oct 2025 - oct 2025"/>
        <s v="Honorarios 30619256707: oct 2025 - oct 2025"/>
        <s v="Honorarios 30650940667: oct 2025 - oct 2025"/>
        <s v="Honorarios 30657146850: oct 2025 - oct 2025"/>
        <s v="Honorarios 30672355393: oct 2025 - oct 2025"/>
        <s v="Honorarios 30672356381: oct 2025 - oct 2025"/>
        <s v="Honorarios 30672372697: oct 2025 - oct 2025"/>
        <s v="Honorarios 30687910636: oct 2025 - oct 2025"/>
        <s v="Honorarios 30701299538: oct 2025 - oct 2025"/>
        <s v="Honorarios 30707354719: oct 2025 - oct 2025"/>
        <s v="Honorarios 30707912223: oct 2025 - oct 2025"/>
        <s v="Honorarios 30708370122: oct 2025 - oct 2025"/>
        <s v="Honorarios 30708553715: oct 2025 - oct 2025"/>
        <s v="Honorarios 30708626348: oct 2025 - oct 2025"/>
        <s v="Honorarios 30708878762: oct 2025 - oct 2025"/>
        <s v="Honorarios 30709206695: oct 2025 - oct 2025"/>
        <s v="Honorarios 30709419567: oct 2025 - oct 2025"/>
        <s v="Honorarios 30709431834: oct 2025 - oct 2025"/>
        <s v="Honorarios 30709493546: oct 2025 - oct 2025"/>
        <s v="Honorarios 30710404131: oct 2025 - oct 2025"/>
        <s v="Honorarios 30711970831: oct 2025 - oct 2025"/>
        <s v="Honorarios 30715085409: oct 2025 - oct 2025"/>
        <s v="Honorarios 30715347926: oct 2025 - oct 2025"/>
        <s v="Honorarios 30715577743: oct 2025 - oct 2025"/>
        <s v="Honorarios 30715795864: oct 2025 - oct 2025"/>
        <s v="Honorarios 30716503816: oct 2025 - oct 2025"/>
        <s v="Honorarios 30717059111: oct 2025 - oct 2025"/>
        <s v="Honorarios 30717537153: oct 2025 - oct 2025"/>
        <s v="Honorarios 30717638537: oct 2025 - oct 2025"/>
        <s v="Honorarios 33532281259: oct 2025 - oct 2025"/>
        <s v="Honorarios 33619471119: oct 2025 - oct 2025"/>
        <s v="Honorarios 33653520439: oct 2025 - oct 2025"/>
        <s v="Honorarios 33712370829: oct 2025 - oct 2025"/>
        <s v="Honorarios 33712529909: oct 2025 - oct 2025"/>
        <s v="Honorarios 33718470019: oct 2025 - oct 2025"/>
        <s v="Honorarios 4"/>
        <s v="Honorarios 5"/>
        <s v="Honorarios Ajuste"/>
        <s v="Item 1"/>
        <s v="Item 2"/>
        <s v="Item 3"/>
        <s v="Producto 1"/>
        <s v="Producto 2"/>
        <m/>
      </sharedItems>
    </cacheField>
    <cacheField name="Cantidad" numFmtId="0">
      <sharedItems containsString="0" containsBlank="1" containsNumber="1" minValue="1" maxValue="50000" count="86">
        <n v="1"/>
        <n v="2"/>
        <n v="2.3"/>
        <n v="2.68"/>
        <n v="3"/>
        <n v="3.08"/>
        <n v="3.44"/>
        <n v="4"/>
        <n v="4.5"/>
        <n v="5"/>
        <n v="5.04"/>
        <n v="5.47"/>
        <n v="5.52"/>
        <n v="5.83"/>
        <n v="6"/>
        <n v="6.3"/>
        <n v="6.64"/>
        <n v="6.7"/>
        <n v="6.8"/>
        <n v="6.84"/>
        <n v="6.95"/>
        <n v="7"/>
        <n v="7.04"/>
        <n v="8"/>
        <n v="8.02"/>
        <n v="8.21"/>
        <n v="8.37"/>
        <n v="9"/>
        <n v="9.1"/>
        <n v="10"/>
        <n v="10.28"/>
        <n v="10.3"/>
        <n v="11"/>
        <n v="11.33"/>
        <n v="11.4"/>
        <n v="11.77"/>
        <n v="12"/>
        <n v="12.49"/>
        <n v="12.66"/>
        <n v="12.72"/>
        <n v="13"/>
        <n v="13.09"/>
        <n v="13.31"/>
        <n v="13.6"/>
        <n v="14"/>
        <n v="14.34"/>
        <n v="15"/>
        <n v="16"/>
        <n v="16.55"/>
        <n v="17"/>
        <n v="17.61"/>
        <n v="18"/>
        <n v="19"/>
        <n v="20"/>
        <n v="21"/>
        <n v="22"/>
        <n v="23"/>
        <n v="24"/>
        <n v="25"/>
        <n v="26"/>
        <n v="27"/>
        <n v="28"/>
        <n v="29"/>
        <n v="30"/>
        <n v="32"/>
        <n v="33"/>
        <n v="34"/>
        <n v="35"/>
        <n v="36"/>
        <n v="37"/>
        <n v="39"/>
        <n v="40"/>
        <n v="41"/>
        <n v="42"/>
        <n v="43"/>
        <n v="44"/>
        <n v="45"/>
        <n v="46"/>
        <n v="47"/>
        <n v="48"/>
        <n v="49"/>
        <n v="50"/>
        <n v="230"/>
        <n v="454"/>
        <n v="50000"/>
        <m/>
      </sharedItems>
    </cacheField>
    <cacheField name="Precio unitario" numFmtId="0">
      <sharedItems containsString="0" containsBlank="1" containsNumber="1" minValue="0.7" maxValue="86863" count="25">
        <n v="0.7"/>
        <n v="1"/>
        <n v="2"/>
        <n v="3"/>
        <n v="4"/>
        <n v="4.1"/>
        <n v="5"/>
        <n v="5.4"/>
        <n v="6"/>
        <n v="6.8"/>
        <n v="7"/>
        <n v="8"/>
        <n v="9"/>
        <n v="10"/>
        <n v="11"/>
        <n v="12"/>
        <n v="13"/>
        <n v="14"/>
        <n v="15"/>
        <n v="16"/>
        <n v="17"/>
        <n v="100"/>
        <n v="135"/>
        <n v="86863"/>
        <m/>
      </sharedItems>
    </cacheField>
    <cacheField name="Bonificacion" numFmtId="0">
      <sharedItems containsString="0" containsBlank="1" count="1">
        <m/>
      </sharedItems>
    </cacheField>
    <cacheField name="Neto" numFmtId="0">
      <sharedItems containsString="0" containsBlank="1" containsNumber="1" minValue="9" maxValue="4343150" count="115">
        <n v="9"/>
        <n v="16"/>
        <n v="25"/>
        <n v="27.88"/>
        <n v="36"/>
        <n v="49"/>
        <n v="49.14"/>
        <n v="64"/>
        <n v="77.52"/>
        <n v="81"/>
        <n v="100"/>
        <n v="108.8"/>
        <n v="122.4"/>
        <n v="136"/>
        <n v="149.6"/>
        <n v="163.2"/>
        <n v="176.8"/>
        <n v="190.4"/>
        <n v="200"/>
        <n v="204"/>
        <n v="217.6"/>
        <n v="230"/>
        <n v="231.2"/>
        <n v="310.5"/>
        <n v="317.8"/>
        <n v="460"/>
        <n v="607.5"/>
        <n v="690"/>
        <n v="920"/>
        <n v="1150"/>
        <n v="1380"/>
        <n v="1610"/>
        <n v="1840"/>
        <n v="2070"/>
        <n v="2300"/>
        <n v="2530"/>
        <n v="2760"/>
        <n v="2990"/>
        <n v="173726"/>
        <n v="232792.84"/>
        <n v="260589"/>
        <n v="267538.04"/>
        <n v="298808.72"/>
        <n v="347452"/>
        <n v="434315"/>
        <n v="437789.52"/>
        <n v="475140.61"/>
        <n v="479483.76"/>
        <n v="500000"/>
        <n v="506411.29"/>
        <n v="521178"/>
        <n v="547236.9"/>
        <n v="576770.32"/>
        <n v="581982.1"/>
        <n v="594142.92"/>
        <n v="603697.85"/>
        <n v="608041"/>
        <n v="611515.52"/>
        <n v="694904"/>
        <n v="696641.26"/>
        <n v="713145.23"/>
        <n v="727043.31"/>
        <n v="781767"/>
        <n v="868630"/>
        <n v="892951.64"/>
        <n v="894688.9"/>
        <n v="955493"/>
        <n v="984157.79"/>
        <n v="1022377.51"/>
        <n v="1042356"/>
        <n v="1084918.87"/>
        <n v="1099685.58"/>
        <n v="1104897.36"/>
        <n v="1129219"/>
        <n v="1137036.67"/>
        <n v="1156146.53"/>
        <n v="1216082"/>
        <n v="1245615.42"/>
        <n v="1302945"/>
        <n v="1389808"/>
        <n v="1437582.65"/>
        <n v="1476671"/>
        <n v="1529657.43"/>
        <n v="1563534"/>
        <n v="1650397"/>
        <n v="1737260"/>
        <n v="1824123"/>
        <n v="1910986"/>
        <n v="1997849"/>
        <n v="2084712"/>
        <n v="2171575"/>
        <n v="2258438"/>
        <n v="2345301"/>
        <n v="2432164"/>
        <n v="2519027"/>
        <n v="2605890"/>
        <n v="2779616"/>
        <n v="2866479"/>
        <n v="2953342"/>
        <n v="3040205"/>
        <n v="3127068"/>
        <n v="3213931"/>
        <n v="3387657"/>
        <n v="3474520"/>
        <n v="3561383"/>
        <n v="3648246"/>
        <n v="3735109"/>
        <n v="3821972"/>
        <n v="3908835"/>
        <n v="3995698"/>
        <n v="4082561"/>
        <n v="4169424"/>
        <n v="4256287"/>
        <n v="4343150"/>
        <m/>
      </sharedItems>
    </cacheField>
    <cacheField name="Alicuota IVA" numFmtId="0">
      <sharedItems containsBlank="1" containsMixedTypes="1" containsNumber="1" minValue="0" maxValue="0.27" count="11">
        <n v="0"/>
        <n v="0.025"/>
        <n v="0.05"/>
        <n v="0.105"/>
        <n v="0.21"/>
        <n v="0.27"/>
        <s v="Exento"/>
        <s v="Monotributo"/>
        <s v="No Aplica"/>
        <s v="No Gravado"/>
        <m/>
      </sharedItems>
    </cacheField>
    <cacheField name="IVA" numFmtId="0">
      <sharedItems containsString="0" containsBlank="1" containsNumber="1" minValue="0" maxValue="912061.5" count="108">
        <n v="0"/>
        <n v="1.68"/>
        <n v="5.16"/>
        <n v="5.25"/>
        <n v="5.75"/>
        <n v="9.72"/>
        <n v="10.5"/>
        <n v="11.5"/>
        <n v="15.89"/>
        <n v="16.28"/>
        <n v="17.25"/>
        <n v="21"/>
        <n v="23"/>
        <n v="28.75"/>
        <n v="29.38"/>
        <n v="33.05"/>
        <n v="34.5"/>
        <n v="36.72"/>
        <n v="40.25"/>
        <n v="40.39"/>
        <n v="44.06"/>
        <n v="46"/>
        <n v="47.74"/>
        <n v="51.41"/>
        <n v="51.75"/>
        <n v="55.08"/>
        <n v="57.5"/>
        <n v="58.75"/>
        <n v="62.42"/>
        <n v="63.25"/>
        <n v="69"/>
        <n v="74.75"/>
        <n v="36482.46"/>
        <n v="48886.5"/>
        <n v="54723.69"/>
        <n v="56182.99"/>
        <n v="62749.83"/>
        <n v="72964.92"/>
        <n v="91206.15"/>
        <n v="91935.8"/>
        <n v="99779.53"/>
        <n v="100691.59"/>
        <n v="106346.37"/>
        <n v="109447.38"/>
        <n v="114919.75"/>
        <n v="121121.77"/>
        <n v="122216.24"/>
        <n v="124770.01"/>
        <n v="126776.55"/>
        <n v="127688.61"/>
        <n v="128418.26"/>
        <n v="145929.84"/>
        <n v="146294.66"/>
        <n v="149760.5"/>
        <n v="152679.1"/>
        <n v="164171.07"/>
        <n v="182412.3"/>
        <n v="187519.84"/>
        <n v="187884.67"/>
        <n v="200653.53"/>
        <n v="206673.14"/>
        <n v="214699.28"/>
        <n v="218894.76"/>
        <n v="227832.96"/>
        <n v="230933.97"/>
        <n v="232028.45"/>
        <n v="237135.99"/>
        <n v="238777.7"/>
        <n v="242790.77"/>
        <n v="255377.22"/>
        <n v="261579.24"/>
        <n v="273618.45"/>
        <n v="291859.68"/>
        <n v="301892.36"/>
        <n v="310100.91"/>
        <n v="321228.06"/>
        <n v="328342.14"/>
        <n v="346583.37"/>
        <n v="364824.6"/>
        <n v="383065.83"/>
        <n v="401307.06"/>
        <n v="419548.29"/>
        <n v="437789.52"/>
        <n v="456030.75"/>
        <n v="474271.98"/>
        <n v="492513.21"/>
        <n v="510754.44"/>
        <n v="528995.67"/>
        <n v="547236.9"/>
        <n v="583719.36"/>
        <n v="601960.59"/>
        <n v="620201.82"/>
        <n v="638443.05"/>
        <n v="656684.28"/>
        <n v="674925.51"/>
        <n v="711407.97"/>
        <n v="729649.2"/>
        <n v="747890.43"/>
        <n v="766131.66"/>
        <n v="784372.89"/>
        <n v="802614.12"/>
        <n v="820855.35"/>
        <n v="839096.58"/>
        <n v="857337.81"/>
        <n v="875579.04"/>
        <n v="893820.27"/>
        <n v="912061.5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2">
  <r>
    <x v="0"/>
    <x v="0"/>
    <x v="0"/>
    <x v="0"/>
    <x v="0"/>
    <x v="0"/>
    <x v="0"/>
    <x v="1"/>
    <x v="0"/>
    <x v="2"/>
    <x v="1"/>
    <x v="1"/>
    <x v="0"/>
    <x v="3"/>
    <x v="51"/>
    <x v="0"/>
    <x v="2"/>
    <x v="166"/>
    <x v="0"/>
    <x v="21"/>
    <x v="0"/>
    <x v="10"/>
    <x v="3"/>
    <x v="6"/>
  </r>
  <r>
    <x v="0"/>
    <x v="0"/>
    <x v="0"/>
    <x v="0"/>
    <x v="0"/>
    <x v="3"/>
    <x v="3"/>
    <x v="0"/>
    <x v="3"/>
    <x v="5"/>
    <x v="4"/>
    <x v="0"/>
    <x v="3"/>
    <x v="144"/>
    <x v="143"/>
    <x v="169"/>
    <x v="169"/>
    <x v="167"/>
    <x v="0"/>
    <x v="21"/>
    <x v="0"/>
    <x v="10"/>
    <x v="3"/>
    <x v="6"/>
  </r>
  <r>
    <x v="0"/>
    <x v="0"/>
    <x v="0"/>
    <x v="0"/>
    <x v="0"/>
    <x v="3"/>
    <x v="3"/>
    <x v="0"/>
    <x v="3"/>
    <x v="5"/>
    <x v="4"/>
    <x v="0"/>
    <x v="3"/>
    <x v="144"/>
    <x v="143"/>
    <x v="169"/>
    <x v="169"/>
    <x v="168"/>
    <x v="0"/>
    <x v="21"/>
    <x v="0"/>
    <x v="10"/>
    <x v="4"/>
    <x v="11"/>
  </r>
  <r>
    <x v="1"/>
    <x v="0"/>
    <x v="0"/>
    <x v="0"/>
    <x v="0"/>
    <x v="1"/>
    <x v="1"/>
    <x v="2"/>
    <x v="2"/>
    <x v="0"/>
    <x v="0"/>
    <x v="2"/>
    <x v="1"/>
    <x v="1"/>
    <x v="46"/>
    <x v="1"/>
    <x v="0"/>
    <x v="20"/>
    <x v="0"/>
    <x v="21"/>
    <x v="0"/>
    <x v="10"/>
    <x v="9"/>
    <x v="0"/>
  </r>
  <r>
    <x v="1"/>
    <x v="0"/>
    <x v="0"/>
    <x v="0"/>
    <x v="0"/>
    <x v="3"/>
    <x v="3"/>
    <x v="0"/>
    <x v="3"/>
    <x v="5"/>
    <x v="4"/>
    <x v="0"/>
    <x v="3"/>
    <x v="144"/>
    <x v="143"/>
    <x v="169"/>
    <x v="169"/>
    <x v="21"/>
    <x v="1"/>
    <x v="21"/>
    <x v="0"/>
    <x v="18"/>
    <x v="6"/>
    <x v="0"/>
  </r>
  <r>
    <x v="1"/>
    <x v="0"/>
    <x v="0"/>
    <x v="0"/>
    <x v="0"/>
    <x v="3"/>
    <x v="3"/>
    <x v="0"/>
    <x v="3"/>
    <x v="5"/>
    <x v="4"/>
    <x v="0"/>
    <x v="3"/>
    <x v="144"/>
    <x v="143"/>
    <x v="169"/>
    <x v="169"/>
    <x v="123"/>
    <x v="4"/>
    <x v="3"/>
    <x v="0"/>
    <x v="0"/>
    <x v="0"/>
    <x v="0"/>
  </r>
  <r>
    <x v="1"/>
    <x v="0"/>
    <x v="0"/>
    <x v="0"/>
    <x v="0"/>
    <x v="3"/>
    <x v="3"/>
    <x v="0"/>
    <x v="3"/>
    <x v="5"/>
    <x v="4"/>
    <x v="0"/>
    <x v="3"/>
    <x v="144"/>
    <x v="143"/>
    <x v="169"/>
    <x v="169"/>
    <x v="163"/>
    <x v="7"/>
    <x v="4"/>
    <x v="0"/>
    <x v="1"/>
    <x v="3"/>
    <x v="1"/>
  </r>
  <r>
    <x v="1"/>
    <x v="0"/>
    <x v="0"/>
    <x v="0"/>
    <x v="0"/>
    <x v="3"/>
    <x v="3"/>
    <x v="0"/>
    <x v="3"/>
    <x v="5"/>
    <x v="4"/>
    <x v="0"/>
    <x v="3"/>
    <x v="144"/>
    <x v="143"/>
    <x v="169"/>
    <x v="169"/>
    <x v="164"/>
    <x v="9"/>
    <x v="6"/>
    <x v="0"/>
    <x v="2"/>
    <x v="4"/>
    <x v="3"/>
  </r>
  <r>
    <x v="1"/>
    <x v="0"/>
    <x v="0"/>
    <x v="0"/>
    <x v="0"/>
    <x v="3"/>
    <x v="3"/>
    <x v="0"/>
    <x v="3"/>
    <x v="5"/>
    <x v="4"/>
    <x v="0"/>
    <x v="3"/>
    <x v="144"/>
    <x v="143"/>
    <x v="169"/>
    <x v="169"/>
    <x v="165"/>
    <x v="14"/>
    <x v="8"/>
    <x v="0"/>
    <x v="4"/>
    <x v="5"/>
    <x v="5"/>
  </r>
  <r>
    <x v="2"/>
    <x v="0"/>
    <x v="0"/>
    <x v="0"/>
    <x v="0"/>
    <x v="2"/>
    <x v="2"/>
    <x v="3"/>
    <x v="1"/>
    <x v="3"/>
    <x v="0"/>
    <x v="2"/>
    <x v="1"/>
    <x v="2"/>
    <x v="47"/>
    <x v="2"/>
    <x v="1"/>
    <x v="169"/>
    <x v="21"/>
    <x v="10"/>
    <x v="0"/>
    <x v="5"/>
    <x v="7"/>
    <x v="0"/>
  </r>
  <r>
    <x v="2"/>
    <x v="0"/>
    <x v="0"/>
    <x v="0"/>
    <x v="0"/>
    <x v="3"/>
    <x v="3"/>
    <x v="0"/>
    <x v="3"/>
    <x v="5"/>
    <x v="4"/>
    <x v="0"/>
    <x v="3"/>
    <x v="144"/>
    <x v="143"/>
    <x v="169"/>
    <x v="169"/>
    <x v="170"/>
    <x v="23"/>
    <x v="11"/>
    <x v="0"/>
    <x v="7"/>
    <x v="7"/>
    <x v="0"/>
  </r>
  <r>
    <x v="2"/>
    <x v="0"/>
    <x v="0"/>
    <x v="0"/>
    <x v="0"/>
    <x v="3"/>
    <x v="3"/>
    <x v="0"/>
    <x v="3"/>
    <x v="5"/>
    <x v="4"/>
    <x v="0"/>
    <x v="3"/>
    <x v="144"/>
    <x v="143"/>
    <x v="169"/>
    <x v="169"/>
    <x v="18"/>
    <x v="27"/>
    <x v="12"/>
    <x v="0"/>
    <x v="9"/>
    <x v="7"/>
    <x v="0"/>
  </r>
  <r>
    <x v="2"/>
    <x v="0"/>
    <x v="0"/>
    <x v="0"/>
    <x v="0"/>
    <x v="3"/>
    <x v="3"/>
    <x v="0"/>
    <x v="3"/>
    <x v="5"/>
    <x v="4"/>
    <x v="0"/>
    <x v="3"/>
    <x v="144"/>
    <x v="143"/>
    <x v="169"/>
    <x v="169"/>
    <x v="19"/>
    <x v="84"/>
    <x v="13"/>
    <x v="0"/>
    <x v="48"/>
    <x v="7"/>
    <x v="0"/>
  </r>
  <r>
    <x v="3"/>
    <x v="0"/>
    <x v="0"/>
    <x v="0"/>
    <x v="0"/>
    <x v="2"/>
    <x v="2"/>
    <x v="3"/>
    <x v="1"/>
    <x v="1"/>
    <x v="0"/>
    <x v="2"/>
    <x v="2"/>
    <x v="0"/>
    <x v="47"/>
    <x v="2"/>
    <x v="1"/>
    <x v="169"/>
    <x v="21"/>
    <x v="10"/>
    <x v="0"/>
    <x v="5"/>
    <x v="8"/>
    <x v="0"/>
  </r>
  <r>
    <x v="3"/>
    <x v="0"/>
    <x v="0"/>
    <x v="0"/>
    <x v="0"/>
    <x v="3"/>
    <x v="3"/>
    <x v="0"/>
    <x v="3"/>
    <x v="5"/>
    <x v="4"/>
    <x v="0"/>
    <x v="3"/>
    <x v="144"/>
    <x v="143"/>
    <x v="169"/>
    <x v="169"/>
    <x v="170"/>
    <x v="23"/>
    <x v="11"/>
    <x v="0"/>
    <x v="7"/>
    <x v="8"/>
    <x v="0"/>
  </r>
  <r>
    <x v="3"/>
    <x v="0"/>
    <x v="0"/>
    <x v="0"/>
    <x v="0"/>
    <x v="3"/>
    <x v="3"/>
    <x v="0"/>
    <x v="3"/>
    <x v="5"/>
    <x v="4"/>
    <x v="0"/>
    <x v="3"/>
    <x v="144"/>
    <x v="143"/>
    <x v="169"/>
    <x v="169"/>
    <x v="18"/>
    <x v="27"/>
    <x v="12"/>
    <x v="0"/>
    <x v="9"/>
    <x v="8"/>
    <x v="0"/>
  </r>
  <r>
    <x v="3"/>
    <x v="0"/>
    <x v="0"/>
    <x v="0"/>
    <x v="0"/>
    <x v="3"/>
    <x v="3"/>
    <x v="0"/>
    <x v="3"/>
    <x v="5"/>
    <x v="4"/>
    <x v="0"/>
    <x v="3"/>
    <x v="144"/>
    <x v="143"/>
    <x v="169"/>
    <x v="169"/>
    <x v="19"/>
    <x v="29"/>
    <x v="13"/>
    <x v="0"/>
    <x v="10"/>
    <x v="8"/>
    <x v="0"/>
  </r>
  <r>
    <x v="4"/>
    <x v="0"/>
    <x v="0"/>
    <x v="0"/>
    <x v="0"/>
    <x v="1"/>
    <x v="1"/>
    <x v="2"/>
    <x v="2"/>
    <x v="4"/>
    <x v="0"/>
    <x v="2"/>
    <x v="2"/>
    <x v="0"/>
    <x v="46"/>
    <x v="1"/>
    <x v="0"/>
    <x v="20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1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3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4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5"/>
    <x v="43"/>
    <x v="11"/>
    <x v="0"/>
    <x v="11"/>
    <x v="5"/>
    <x v="14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0"/>
    <x v="82"/>
    <x v="1"/>
    <x v="0"/>
    <x v="21"/>
    <x v="1"/>
    <x v="4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0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0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1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3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4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5"/>
    <x v="43"/>
    <x v="12"/>
    <x v="0"/>
    <x v="12"/>
    <x v="5"/>
    <x v="15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0"/>
    <x v="82"/>
    <x v="2"/>
    <x v="0"/>
    <x v="25"/>
    <x v="1"/>
    <x v="7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0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1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4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5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"/>
    <x v="43"/>
    <x v="13"/>
    <x v="0"/>
    <x v="13"/>
    <x v="5"/>
    <x v="17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7"/>
    <x v="82"/>
    <x v="3"/>
    <x v="0"/>
    <x v="27"/>
    <x v="1"/>
    <x v="1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3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4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5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6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7"/>
    <x v="43"/>
    <x v="14"/>
    <x v="0"/>
    <x v="14"/>
    <x v="5"/>
    <x v="1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8"/>
    <x v="82"/>
    <x v="4"/>
    <x v="0"/>
    <x v="28"/>
    <x v="1"/>
    <x v="1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9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0"/>
    <x v="82"/>
    <x v="6"/>
    <x v="0"/>
    <x v="29"/>
    <x v="1"/>
    <x v="13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0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1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4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5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"/>
    <x v="43"/>
    <x v="15"/>
    <x v="0"/>
    <x v="15"/>
    <x v="5"/>
    <x v="2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7"/>
    <x v="82"/>
    <x v="8"/>
    <x v="0"/>
    <x v="30"/>
    <x v="1"/>
    <x v="16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3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4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5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6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7"/>
    <x v="43"/>
    <x v="16"/>
    <x v="0"/>
    <x v="16"/>
    <x v="5"/>
    <x v="2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8"/>
    <x v="82"/>
    <x v="10"/>
    <x v="0"/>
    <x v="31"/>
    <x v="1"/>
    <x v="1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9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0"/>
    <x v="82"/>
    <x v="11"/>
    <x v="0"/>
    <x v="32"/>
    <x v="1"/>
    <x v="21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0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1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4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5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"/>
    <x v="43"/>
    <x v="17"/>
    <x v="0"/>
    <x v="17"/>
    <x v="5"/>
    <x v="23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7"/>
    <x v="82"/>
    <x v="12"/>
    <x v="0"/>
    <x v="33"/>
    <x v="1"/>
    <x v="24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3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4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5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6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7"/>
    <x v="43"/>
    <x v="18"/>
    <x v="0"/>
    <x v="19"/>
    <x v="5"/>
    <x v="25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8"/>
    <x v="82"/>
    <x v="13"/>
    <x v="0"/>
    <x v="34"/>
    <x v="1"/>
    <x v="26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9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0"/>
    <x v="82"/>
    <x v="14"/>
    <x v="0"/>
    <x v="35"/>
    <x v="1"/>
    <x v="2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0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1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2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3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4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5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6"/>
    <x v="43"/>
    <x v="19"/>
    <x v="0"/>
    <x v="20"/>
    <x v="5"/>
    <x v="27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7"/>
    <x v="82"/>
    <x v="15"/>
    <x v="0"/>
    <x v="36"/>
    <x v="1"/>
    <x v="3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1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2"/>
    <x v="2"/>
    <x v="22"/>
    <x v="0"/>
    <x v="23"/>
    <x v="9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3"/>
    <x v="8"/>
    <x v="22"/>
    <x v="0"/>
    <x v="26"/>
    <x v="6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4"/>
    <x v="18"/>
    <x v="5"/>
    <x v="0"/>
    <x v="3"/>
    <x v="0"/>
    <x v="0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5"/>
    <x v="28"/>
    <x v="7"/>
    <x v="0"/>
    <x v="6"/>
    <x v="3"/>
    <x v="2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6"/>
    <x v="34"/>
    <x v="9"/>
    <x v="0"/>
    <x v="8"/>
    <x v="4"/>
    <x v="9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7"/>
    <x v="43"/>
    <x v="20"/>
    <x v="0"/>
    <x v="22"/>
    <x v="5"/>
    <x v="2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8"/>
    <x v="82"/>
    <x v="16"/>
    <x v="0"/>
    <x v="37"/>
    <x v="1"/>
    <x v="31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9"/>
    <x v="83"/>
    <x v="0"/>
    <x v="0"/>
    <x v="24"/>
    <x v="2"/>
    <x v="8"/>
  </r>
  <r>
    <x v="4"/>
    <x v="0"/>
    <x v="0"/>
    <x v="0"/>
    <x v="0"/>
    <x v="3"/>
    <x v="3"/>
    <x v="0"/>
    <x v="3"/>
    <x v="5"/>
    <x v="4"/>
    <x v="0"/>
    <x v="3"/>
    <x v="144"/>
    <x v="143"/>
    <x v="169"/>
    <x v="169"/>
    <x v="9"/>
    <x v="83"/>
    <x v="0"/>
    <x v="0"/>
    <x v="24"/>
    <x v="0"/>
    <x v="0"/>
  </r>
  <r>
    <x v="5"/>
    <x v="0"/>
    <x v="0"/>
    <x v="0"/>
    <x v="0"/>
    <x v="1"/>
    <x v="0"/>
    <x v="1"/>
    <x v="2"/>
    <x v="2"/>
    <x v="1"/>
    <x v="1"/>
    <x v="0"/>
    <x v="6"/>
    <x v="133"/>
    <x v="12"/>
    <x v="143"/>
    <x v="24"/>
    <x v="37"/>
    <x v="23"/>
    <x v="0"/>
    <x v="70"/>
    <x v="4"/>
    <x v="63"/>
  </r>
  <r>
    <x v="6"/>
    <x v="0"/>
    <x v="0"/>
    <x v="0"/>
    <x v="0"/>
    <x v="1"/>
    <x v="0"/>
    <x v="1"/>
    <x v="2"/>
    <x v="2"/>
    <x v="1"/>
    <x v="1"/>
    <x v="0"/>
    <x v="38"/>
    <x v="7"/>
    <x v="71"/>
    <x v="100"/>
    <x v="56"/>
    <x v="16"/>
    <x v="23"/>
    <x v="0"/>
    <x v="52"/>
    <x v="4"/>
    <x v="45"/>
  </r>
  <r>
    <x v="7"/>
    <x v="0"/>
    <x v="0"/>
    <x v="0"/>
    <x v="0"/>
    <x v="1"/>
    <x v="0"/>
    <x v="1"/>
    <x v="2"/>
    <x v="2"/>
    <x v="1"/>
    <x v="1"/>
    <x v="0"/>
    <x v="43"/>
    <x v="141"/>
    <x v="81"/>
    <x v="63"/>
    <x v="61"/>
    <x v="19"/>
    <x v="23"/>
    <x v="0"/>
    <x v="54"/>
    <x v="4"/>
    <x v="47"/>
  </r>
  <r>
    <x v="8"/>
    <x v="0"/>
    <x v="0"/>
    <x v="0"/>
    <x v="0"/>
    <x v="1"/>
    <x v="0"/>
    <x v="1"/>
    <x v="2"/>
    <x v="2"/>
    <x v="1"/>
    <x v="1"/>
    <x v="0"/>
    <x v="47"/>
    <x v="139"/>
    <x v="53"/>
    <x v="60"/>
    <x v="65"/>
    <x v="25"/>
    <x v="23"/>
    <x v="0"/>
    <x v="60"/>
    <x v="4"/>
    <x v="53"/>
  </r>
  <r>
    <x v="9"/>
    <x v="0"/>
    <x v="0"/>
    <x v="0"/>
    <x v="0"/>
    <x v="1"/>
    <x v="0"/>
    <x v="1"/>
    <x v="2"/>
    <x v="2"/>
    <x v="1"/>
    <x v="1"/>
    <x v="0"/>
    <x v="76"/>
    <x v="123"/>
    <x v="164"/>
    <x v="159"/>
    <x v="94"/>
    <x v="30"/>
    <x v="23"/>
    <x v="0"/>
    <x v="64"/>
    <x v="4"/>
    <x v="57"/>
  </r>
  <r>
    <x v="10"/>
    <x v="0"/>
    <x v="0"/>
    <x v="0"/>
    <x v="0"/>
    <x v="1"/>
    <x v="0"/>
    <x v="1"/>
    <x v="2"/>
    <x v="2"/>
    <x v="1"/>
    <x v="1"/>
    <x v="0"/>
    <x v="105"/>
    <x v="93"/>
    <x v="148"/>
    <x v="98"/>
    <x v="124"/>
    <x v="17"/>
    <x v="23"/>
    <x v="0"/>
    <x v="53"/>
    <x v="4"/>
    <x v="46"/>
  </r>
  <r>
    <x v="11"/>
    <x v="0"/>
    <x v="0"/>
    <x v="0"/>
    <x v="0"/>
    <x v="1"/>
    <x v="0"/>
    <x v="1"/>
    <x v="2"/>
    <x v="2"/>
    <x v="1"/>
    <x v="1"/>
    <x v="0"/>
    <x v="106"/>
    <x v="120"/>
    <x v="141"/>
    <x v="69"/>
    <x v="125"/>
    <x v="42"/>
    <x v="23"/>
    <x v="0"/>
    <x v="75"/>
    <x v="4"/>
    <x v="68"/>
  </r>
  <r>
    <x v="12"/>
    <x v="0"/>
    <x v="0"/>
    <x v="0"/>
    <x v="0"/>
    <x v="1"/>
    <x v="0"/>
    <x v="1"/>
    <x v="2"/>
    <x v="2"/>
    <x v="1"/>
    <x v="1"/>
    <x v="0"/>
    <x v="110"/>
    <x v="84"/>
    <x v="142"/>
    <x v="23"/>
    <x v="129"/>
    <x v="20"/>
    <x v="23"/>
    <x v="0"/>
    <x v="55"/>
    <x v="4"/>
    <x v="48"/>
  </r>
  <r>
    <x v="13"/>
    <x v="0"/>
    <x v="0"/>
    <x v="0"/>
    <x v="0"/>
    <x v="1"/>
    <x v="0"/>
    <x v="1"/>
    <x v="2"/>
    <x v="2"/>
    <x v="1"/>
    <x v="1"/>
    <x v="0"/>
    <x v="113"/>
    <x v="31"/>
    <x v="43"/>
    <x v="133"/>
    <x v="132"/>
    <x v="41"/>
    <x v="23"/>
    <x v="0"/>
    <x v="74"/>
    <x v="4"/>
    <x v="67"/>
  </r>
  <r>
    <x v="14"/>
    <x v="0"/>
    <x v="0"/>
    <x v="0"/>
    <x v="0"/>
    <x v="1"/>
    <x v="0"/>
    <x v="1"/>
    <x v="2"/>
    <x v="2"/>
    <x v="1"/>
    <x v="1"/>
    <x v="0"/>
    <x v="115"/>
    <x v="30"/>
    <x v="100"/>
    <x v="11"/>
    <x v="134"/>
    <x v="48"/>
    <x v="23"/>
    <x v="0"/>
    <x v="80"/>
    <x v="4"/>
    <x v="73"/>
  </r>
  <r>
    <x v="15"/>
    <x v="0"/>
    <x v="0"/>
    <x v="0"/>
    <x v="0"/>
    <x v="1"/>
    <x v="0"/>
    <x v="1"/>
    <x v="2"/>
    <x v="2"/>
    <x v="1"/>
    <x v="1"/>
    <x v="0"/>
    <x v="117"/>
    <x v="67"/>
    <x v="161"/>
    <x v="114"/>
    <x v="136"/>
    <x v="35"/>
    <x v="23"/>
    <x v="0"/>
    <x v="68"/>
    <x v="4"/>
    <x v="61"/>
  </r>
  <r>
    <x v="16"/>
    <x v="0"/>
    <x v="0"/>
    <x v="0"/>
    <x v="0"/>
    <x v="1"/>
    <x v="0"/>
    <x v="1"/>
    <x v="2"/>
    <x v="2"/>
    <x v="1"/>
    <x v="1"/>
    <x v="0"/>
    <x v="126"/>
    <x v="43"/>
    <x v="126"/>
    <x v="80"/>
    <x v="145"/>
    <x v="10"/>
    <x v="23"/>
    <x v="0"/>
    <x v="45"/>
    <x v="4"/>
    <x v="39"/>
  </r>
  <r>
    <x v="17"/>
    <x v="0"/>
    <x v="0"/>
    <x v="0"/>
    <x v="0"/>
    <x v="1"/>
    <x v="0"/>
    <x v="1"/>
    <x v="2"/>
    <x v="2"/>
    <x v="1"/>
    <x v="1"/>
    <x v="0"/>
    <x v="128"/>
    <x v="71"/>
    <x v="133"/>
    <x v="3"/>
    <x v="147"/>
    <x v="38"/>
    <x v="23"/>
    <x v="0"/>
    <x v="71"/>
    <x v="4"/>
    <x v="64"/>
  </r>
  <r>
    <x v="18"/>
    <x v="0"/>
    <x v="0"/>
    <x v="0"/>
    <x v="0"/>
    <x v="1"/>
    <x v="0"/>
    <x v="1"/>
    <x v="2"/>
    <x v="2"/>
    <x v="1"/>
    <x v="1"/>
    <x v="0"/>
    <x v="130"/>
    <x v="32"/>
    <x v="123"/>
    <x v="70"/>
    <x v="149"/>
    <x v="22"/>
    <x v="23"/>
    <x v="0"/>
    <x v="57"/>
    <x v="4"/>
    <x v="50"/>
  </r>
  <r>
    <x v="19"/>
    <x v="0"/>
    <x v="0"/>
    <x v="0"/>
    <x v="0"/>
    <x v="1"/>
    <x v="0"/>
    <x v="1"/>
    <x v="2"/>
    <x v="2"/>
    <x v="1"/>
    <x v="1"/>
    <x v="0"/>
    <x v="132"/>
    <x v="135"/>
    <x v="103"/>
    <x v="4"/>
    <x v="151"/>
    <x v="50"/>
    <x v="23"/>
    <x v="0"/>
    <x v="82"/>
    <x v="4"/>
    <x v="75"/>
  </r>
  <r>
    <x v="20"/>
    <x v="0"/>
    <x v="0"/>
    <x v="0"/>
    <x v="0"/>
    <x v="1"/>
    <x v="0"/>
    <x v="1"/>
    <x v="2"/>
    <x v="2"/>
    <x v="1"/>
    <x v="1"/>
    <x v="0"/>
    <x v="134"/>
    <x v="109"/>
    <x v="104"/>
    <x v="47"/>
    <x v="153"/>
    <x v="12"/>
    <x v="23"/>
    <x v="0"/>
    <x v="47"/>
    <x v="4"/>
    <x v="41"/>
  </r>
  <r>
    <x v="21"/>
    <x v="0"/>
    <x v="0"/>
    <x v="0"/>
    <x v="0"/>
    <x v="1"/>
    <x v="0"/>
    <x v="1"/>
    <x v="2"/>
    <x v="2"/>
    <x v="1"/>
    <x v="1"/>
    <x v="0"/>
    <x v="135"/>
    <x v="33"/>
    <x v="103"/>
    <x v="66"/>
    <x v="154"/>
    <x v="24"/>
    <x v="23"/>
    <x v="0"/>
    <x v="59"/>
    <x v="4"/>
    <x v="52"/>
  </r>
  <r>
    <x v="22"/>
    <x v="0"/>
    <x v="0"/>
    <x v="0"/>
    <x v="0"/>
    <x v="1"/>
    <x v="0"/>
    <x v="1"/>
    <x v="2"/>
    <x v="2"/>
    <x v="1"/>
    <x v="1"/>
    <x v="0"/>
    <x v="139"/>
    <x v="56"/>
    <x v="68"/>
    <x v="22"/>
    <x v="158"/>
    <x v="39"/>
    <x v="23"/>
    <x v="0"/>
    <x v="72"/>
    <x v="4"/>
    <x v="65"/>
  </r>
  <r>
    <x v="23"/>
    <x v="0"/>
    <x v="0"/>
    <x v="0"/>
    <x v="0"/>
    <x v="1"/>
    <x v="0"/>
    <x v="1"/>
    <x v="2"/>
    <x v="2"/>
    <x v="1"/>
    <x v="1"/>
    <x v="0"/>
    <x v="140"/>
    <x v="57"/>
    <x v="76"/>
    <x v="167"/>
    <x v="159"/>
    <x v="45"/>
    <x v="23"/>
    <x v="0"/>
    <x v="77"/>
    <x v="4"/>
    <x v="70"/>
  </r>
  <r>
    <x v="24"/>
    <x v="0"/>
    <x v="0"/>
    <x v="0"/>
    <x v="0"/>
    <x v="1"/>
    <x v="0"/>
    <x v="1"/>
    <x v="2"/>
    <x v="2"/>
    <x v="1"/>
    <x v="1"/>
    <x v="0"/>
    <x v="141"/>
    <x v="86"/>
    <x v="74"/>
    <x v="162"/>
    <x v="160"/>
    <x v="26"/>
    <x v="23"/>
    <x v="0"/>
    <x v="61"/>
    <x v="4"/>
    <x v="54"/>
  </r>
  <r>
    <x v="25"/>
    <x v="0"/>
    <x v="0"/>
    <x v="0"/>
    <x v="0"/>
    <x v="1"/>
    <x v="0"/>
    <x v="1"/>
    <x v="2"/>
    <x v="2"/>
    <x v="1"/>
    <x v="1"/>
    <x v="0"/>
    <x v="142"/>
    <x v="79"/>
    <x v="44"/>
    <x v="94"/>
    <x v="161"/>
    <x v="33"/>
    <x v="23"/>
    <x v="0"/>
    <x v="67"/>
    <x v="4"/>
    <x v="60"/>
  </r>
  <r>
    <x v="26"/>
    <x v="0"/>
    <x v="0"/>
    <x v="0"/>
    <x v="0"/>
    <x v="1"/>
    <x v="0"/>
    <x v="1"/>
    <x v="2"/>
    <x v="2"/>
    <x v="3"/>
    <x v="1"/>
    <x v="0"/>
    <x v="10"/>
    <x v="27"/>
    <x v="90"/>
    <x v="134"/>
    <x v="28"/>
    <x v="5"/>
    <x v="23"/>
    <x v="0"/>
    <x v="41"/>
    <x v="4"/>
    <x v="35"/>
  </r>
  <r>
    <x v="27"/>
    <x v="0"/>
    <x v="0"/>
    <x v="0"/>
    <x v="0"/>
    <x v="1"/>
    <x v="0"/>
    <x v="1"/>
    <x v="2"/>
    <x v="2"/>
    <x v="3"/>
    <x v="1"/>
    <x v="0"/>
    <x v="22"/>
    <x v="53"/>
    <x v="3"/>
    <x v="92"/>
    <x v="40"/>
    <x v="11"/>
    <x v="23"/>
    <x v="0"/>
    <x v="46"/>
    <x v="4"/>
    <x v="40"/>
  </r>
  <r>
    <x v="28"/>
    <x v="0"/>
    <x v="0"/>
    <x v="0"/>
    <x v="0"/>
    <x v="1"/>
    <x v="0"/>
    <x v="1"/>
    <x v="2"/>
    <x v="2"/>
    <x v="3"/>
    <x v="1"/>
    <x v="0"/>
    <x v="25"/>
    <x v="41"/>
    <x v="23"/>
    <x v="135"/>
    <x v="43"/>
    <x v="6"/>
    <x v="23"/>
    <x v="0"/>
    <x v="42"/>
    <x v="4"/>
    <x v="36"/>
  </r>
  <r>
    <x v="29"/>
    <x v="0"/>
    <x v="0"/>
    <x v="0"/>
    <x v="0"/>
    <x v="1"/>
    <x v="0"/>
    <x v="1"/>
    <x v="2"/>
    <x v="2"/>
    <x v="3"/>
    <x v="1"/>
    <x v="0"/>
    <x v="31"/>
    <x v="110"/>
    <x v="48"/>
    <x v="125"/>
    <x v="49"/>
    <x v="13"/>
    <x v="23"/>
    <x v="0"/>
    <x v="49"/>
    <x v="4"/>
    <x v="42"/>
  </r>
  <r>
    <x v="30"/>
    <x v="0"/>
    <x v="0"/>
    <x v="0"/>
    <x v="0"/>
    <x v="1"/>
    <x v="0"/>
    <x v="1"/>
    <x v="2"/>
    <x v="2"/>
    <x v="3"/>
    <x v="1"/>
    <x v="0"/>
    <x v="40"/>
    <x v="137"/>
    <x v="75"/>
    <x v="168"/>
    <x v="58"/>
    <x v="31"/>
    <x v="23"/>
    <x v="0"/>
    <x v="65"/>
    <x v="4"/>
    <x v="58"/>
  </r>
  <r>
    <x v="31"/>
    <x v="0"/>
    <x v="0"/>
    <x v="0"/>
    <x v="0"/>
    <x v="1"/>
    <x v="0"/>
    <x v="1"/>
    <x v="2"/>
    <x v="2"/>
    <x v="3"/>
    <x v="1"/>
    <x v="0"/>
    <x v="67"/>
    <x v="121"/>
    <x v="35"/>
    <x v="56"/>
    <x v="85"/>
    <x v="3"/>
    <x v="23"/>
    <x v="0"/>
    <x v="39"/>
    <x v="4"/>
    <x v="33"/>
  </r>
  <r>
    <x v="32"/>
    <x v="0"/>
    <x v="0"/>
    <x v="0"/>
    <x v="0"/>
    <x v="1"/>
    <x v="1"/>
    <x v="2"/>
    <x v="2"/>
    <x v="2"/>
    <x v="2"/>
    <x v="2"/>
    <x v="0"/>
    <x v="118"/>
    <x v="23"/>
    <x v="154"/>
    <x v="39"/>
    <x v="137"/>
    <x v="15"/>
    <x v="23"/>
    <x v="0"/>
    <x v="51"/>
    <x v="4"/>
    <x v="44"/>
  </r>
  <r>
    <x v="33"/>
    <x v="0"/>
    <x v="0"/>
    <x v="0"/>
    <x v="0"/>
    <x v="1"/>
    <x v="1"/>
    <x v="2"/>
    <x v="2"/>
    <x v="2"/>
    <x v="0"/>
    <x v="2"/>
    <x v="0"/>
    <x v="74"/>
    <x v="1"/>
    <x v="55"/>
    <x v="117"/>
    <x v="92"/>
    <x v="71"/>
    <x v="23"/>
    <x v="0"/>
    <x v="103"/>
    <x v="4"/>
    <x v="96"/>
  </r>
  <r>
    <x v="34"/>
    <x v="0"/>
    <x v="0"/>
    <x v="0"/>
    <x v="0"/>
    <x v="1"/>
    <x v="1"/>
    <x v="2"/>
    <x v="2"/>
    <x v="2"/>
    <x v="0"/>
    <x v="2"/>
    <x v="0"/>
    <x v="97"/>
    <x v="0"/>
    <x v="92"/>
    <x v="91"/>
    <x v="115"/>
    <x v="75"/>
    <x v="23"/>
    <x v="0"/>
    <x v="107"/>
    <x v="4"/>
    <x v="100"/>
  </r>
  <r>
    <x v="35"/>
    <x v="0"/>
    <x v="0"/>
    <x v="0"/>
    <x v="0"/>
    <x v="1"/>
    <x v="0"/>
    <x v="1"/>
    <x v="2"/>
    <x v="2"/>
    <x v="1"/>
    <x v="1"/>
    <x v="0"/>
    <x v="125"/>
    <x v="2"/>
    <x v="124"/>
    <x v="15"/>
    <x v="144"/>
    <x v="64"/>
    <x v="23"/>
    <x v="0"/>
    <x v="96"/>
    <x v="4"/>
    <x v="89"/>
  </r>
  <r>
    <x v="36"/>
    <x v="0"/>
    <x v="0"/>
    <x v="0"/>
    <x v="0"/>
    <x v="1"/>
    <x v="1"/>
    <x v="2"/>
    <x v="2"/>
    <x v="2"/>
    <x v="0"/>
    <x v="2"/>
    <x v="0"/>
    <x v="36"/>
    <x v="3"/>
    <x v="105"/>
    <x v="90"/>
    <x v="54"/>
    <x v="51"/>
    <x v="23"/>
    <x v="0"/>
    <x v="83"/>
    <x v="4"/>
    <x v="76"/>
  </r>
  <r>
    <x v="37"/>
    <x v="0"/>
    <x v="0"/>
    <x v="0"/>
    <x v="0"/>
    <x v="1"/>
    <x v="1"/>
    <x v="2"/>
    <x v="2"/>
    <x v="2"/>
    <x v="2"/>
    <x v="2"/>
    <x v="0"/>
    <x v="109"/>
    <x v="4"/>
    <x v="28"/>
    <x v="115"/>
    <x v="128"/>
    <x v="74"/>
    <x v="23"/>
    <x v="0"/>
    <x v="106"/>
    <x v="4"/>
    <x v="99"/>
  </r>
  <r>
    <x v="38"/>
    <x v="0"/>
    <x v="0"/>
    <x v="0"/>
    <x v="0"/>
    <x v="1"/>
    <x v="1"/>
    <x v="2"/>
    <x v="2"/>
    <x v="2"/>
    <x v="2"/>
    <x v="2"/>
    <x v="0"/>
    <x v="121"/>
    <x v="5"/>
    <x v="21"/>
    <x v="160"/>
    <x v="140"/>
    <x v="66"/>
    <x v="23"/>
    <x v="0"/>
    <x v="98"/>
    <x v="4"/>
    <x v="91"/>
  </r>
  <r>
    <x v="39"/>
    <x v="0"/>
    <x v="0"/>
    <x v="0"/>
    <x v="0"/>
    <x v="1"/>
    <x v="0"/>
    <x v="1"/>
    <x v="2"/>
    <x v="2"/>
    <x v="3"/>
    <x v="1"/>
    <x v="0"/>
    <x v="86"/>
    <x v="6"/>
    <x v="96"/>
    <x v="84"/>
    <x v="104"/>
    <x v="36"/>
    <x v="23"/>
    <x v="0"/>
    <x v="69"/>
    <x v="4"/>
    <x v="62"/>
  </r>
  <r>
    <x v="40"/>
    <x v="0"/>
    <x v="0"/>
    <x v="0"/>
    <x v="0"/>
    <x v="1"/>
    <x v="0"/>
    <x v="1"/>
    <x v="2"/>
    <x v="2"/>
    <x v="1"/>
    <x v="1"/>
    <x v="0"/>
    <x v="38"/>
    <x v="7"/>
    <x v="144"/>
    <x v="53"/>
    <x v="56"/>
    <x v="59"/>
    <x v="23"/>
    <x v="0"/>
    <x v="91"/>
    <x v="4"/>
    <x v="84"/>
  </r>
  <r>
    <x v="41"/>
    <x v="0"/>
    <x v="0"/>
    <x v="0"/>
    <x v="0"/>
    <x v="1"/>
    <x v="0"/>
    <x v="1"/>
    <x v="2"/>
    <x v="2"/>
    <x v="3"/>
    <x v="1"/>
    <x v="0"/>
    <x v="90"/>
    <x v="8"/>
    <x v="20"/>
    <x v="136"/>
    <x v="108"/>
    <x v="79"/>
    <x v="23"/>
    <x v="0"/>
    <x v="111"/>
    <x v="4"/>
    <x v="104"/>
  </r>
  <r>
    <x v="42"/>
    <x v="0"/>
    <x v="0"/>
    <x v="0"/>
    <x v="0"/>
    <x v="1"/>
    <x v="0"/>
    <x v="1"/>
    <x v="2"/>
    <x v="2"/>
    <x v="1"/>
    <x v="1"/>
    <x v="0"/>
    <x v="33"/>
    <x v="9"/>
    <x v="115"/>
    <x v="127"/>
    <x v="51"/>
    <x v="55"/>
    <x v="23"/>
    <x v="0"/>
    <x v="87"/>
    <x v="4"/>
    <x v="80"/>
  </r>
  <r>
    <x v="43"/>
    <x v="0"/>
    <x v="0"/>
    <x v="0"/>
    <x v="0"/>
    <x v="1"/>
    <x v="1"/>
    <x v="2"/>
    <x v="2"/>
    <x v="2"/>
    <x v="0"/>
    <x v="2"/>
    <x v="0"/>
    <x v="61"/>
    <x v="10"/>
    <x v="137"/>
    <x v="65"/>
    <x v="79"/>
    <x v="9"/>
    <x v="23"/>
    <x v="0"/>
    <x v="44"/>
    <x v="4"/>
    <x v="38"/>
  </r>
  <r>
    <x v="44"/>
    <x v="0"/>
    <x v="0"/>
    <x v="0"/>
    <x v="0"/>
    <x v="1"/>
    <x v="0"/>
    <x v="1"/>
    <x v="2"/>
    <x v="2"/>
    <x v="1"/>
    <x v="1"/>
    <x v="0"/>
    <x v="56"/>
    <x v="11"/>
    <x v="39"/>
    <x v="151"/>
    <x v="74"/>
    <x v="67"/>
    <x v="23"/>
    <x v="0"/>
    <x v="99"/>
    <x v="4"/>
    <x v="92"/>
  </r>
  <r>
    <x v="45"/>
    <x v="0"/>
    <x v="0"/>
    <x v="0"/>
    <x v="0"/>
    <x v="1"/>
    <x v="1"/>
    <x v="2"/>
    <x v="2"/>
    <x v="2"/>
    <x v="0"/>
    <x v="2"/>
    <x v="0"/>
    <x v="53"/>
    <x v="12"/>
    <x v="110"/>
    <x v="150"/>
    <x v="71"/>
    <x v="9"/>
    <x v="23"/>
    <x v="0"/>
    <x v="44"/>
    <x v="4"/>
    <x v="38"/>
  </r>
  <r>
    <x v="46"/>
    <x v="0"/>
    <x v="0"/>
    <x v="0"/>
    <x v="0"/>
    <x v="1"/>
    <x v="1"/>
    <x v="2"/>
    <x v="2"/>
    <x v="2"/>
    <x v="0"/>
    <x v="2"/>
    <x v="0"/>
    <x v="54"/>
    <x v="13"/>
    <x v="89"/>
    <x v="104"/>
    <x v="72"/>
    <x v="47"/>
    <x v="23"/>
    <x v="0"/>
    <x v="79"/>
    <x v="4"/>
    <x v="72"/>
  </r>
  <r>
    <x v="47"/>
    <x v="0"/>
    <x v="0"/>
    <x v="0"/>
    <x v="0"/>
    <x v="1"/>
    <x v="0"/>
    <x v="1"/>
    <x v="2"/>
    <x v="2"/>
    <x v="1"/>
    <x v="1"/>
    <x v="0"/>
    <x v="5"/>
    <x v="14"/>
    <x v="57"/>
    <x v="119"/>
    <x v="23"/>
    <x v="62"/>
    <x v="23"/>
    <x v="0"/>
    <x v="94"/>
    <x v="4"/>
    <x v="87"/>
  </r>
  <r>
    <x v="48"/>
    <x v="0"/>
    <x v="0"/>
    <x v="0"/>
    <x v="0"/>
    <x v="1"/>
    <x v="0"/>
    <x v="1"/>
    <x v="2"/>
    <x v="2"/>
    <x v="3"/>
    <x v="1"/>
    <x v="0"/>
    <x v="104"/>
    <x v="15"/>
    <x v="157"/>
    <x v="58"/>
    <x v="122"/>
    <x v="79"/>
    <x v="23"/>
    <x v="0"/>
    <x v="111"/>
    <x v="4"/>
    <x v="104"/>
  </r>
  <r>
    <x v="49"/>
    <x v="0"/>
    <x v="0"/>
    <x v="0"/>
    <x v="0"/>
    <x v="1"/>
    <x v="0"/>
    <x v="1"/>
    <x v="2"/>
    <x v="2"/>
    <x v="3"/>
    <x v="1"/>
    <x v="0"/>
    <x v="13"/>
    <x v="16"/>
    <x v="17"/>
    <x v="31"/>
    <x v="31"/>
    <x v="80"/>
    <x v="23"/>
    <x v="0"/>
    <x v="112"/>
    <x v="4"/>
    <x v="105"/>
  </r>
  <r>
    <x v="50"/>
    <x v="0"/>
    <x v="0"/>
    <x v="0"/>
    <x v="0"/>
    <x v="1"/>
    <x v="1"/>
    <x v="2"/>
    <x v="2"/>
    <x v="2"/>
    <x v="0"/>
    <x v="2"/>
    <x v="0"/>
    <x v="84"/>
    <x v="17"/>
    <x v="24"/>
    <x v="78"/>
    <x v="102"/>
    <x v="44"/>
    <x v="23"/>
    <x v="0"/>
    <x v="76"/>
    <x v="4"/>
    <x v="69"/>
  </r>
  <r>
    <x v="51"/>
    <x v="0"/>
    <x v="0"/>
    <x v="0"/>
    <x v="0"/>
    <x v="1"/>
    <x v="0"/>
    <x v="1"/>
    <x v="2"/>
    <x v="2"/>
    <x v="3"/>
    <x v="1"/>
    <x v="0"/>
    <x v="41"/>
    <x v="18"/>
    <x v="150"/>
    <x v="43"/>
    <x v="59"/>
    <x v="40"/>
    <x v="23"/>
    <x v="0"/>
    <x v="73"/>
    <x v="4"/>
    <x v="66"/>
  </r>
  <r>
    <x v="52"/>
    <x v="0"/>
    <x v="0"/>
    <x v="0"/>
    <x v="0"/>
    <x v="1"/>
    <x v="0"/>
    <x v="1"/>
    <x v="2"/>
    <x v="2"/>
    <x v="3"/>
    <x v="1"/>
    <x v="0"/>
    <x v="24"/>
    <x v="19"/>
    <x v="66"/>
    <x v="93"/>
    <x v="42"/>
    <x v="76"/>
    <x v="23"/>
    <x v="0"/>
    <x v="108"/>
    <x v="4"/>
    <x v="101"/>
  </r>
  <r>
    <x v="53"/>
    <x v="0"/>
    <x v="0"/>
    <x v="0"/>
    <x v="0"/>
    <x v="1"/>
    <x v="0"/>
    <x v="1"/>
    <x v="2"/>
    <x v="2"/>
    <x v="1"/>
    <x v="1"/>
    <x v="0"/>
    <x v="111"/>
    <x v="21"/>
    <x v="79"/>
    <x v="158"/>
    <x v="130"/>
    <x v="27"/>
    <x v="23"/>
    <x v="0"/>
    <x v="62"/>
    <x v="4"/>
    <x v="55"/>
  </r>
  <r>
    <x v="54"/>
    <x v="0"/>
    <x v="0"/>
    <x v="0"/>
    <x v="0"/>
    <x v="1"/>
    <x v="0"/>
    <x v="1"/>
    <x v="2"/>
    <x v="2"/>
    <x v="3"/>
    <x v="1"/>
    <x v="0"/>
    <x v="20"/>
    <x v="20"/>
    <x v="163"/>
    <x v="30"/>
    <x v="38"/>
    <x v="64"/>
    <x v="23"/>
    <x v="0"/>
    <x v="96"/>
    <x v="4"/>
    <x v="89"/>
  </r>
  <r>
    <x v="55"/>
    <x v="0"/>
    <x v="0"/>
    <x v="0"/>
    <x v="0"/>
    <x v="1"/>
    <x v="1"/>
    <x v="2"/>
    <x v="2"/>
    <x v="2"/>
    <x v="2"/>
    <x v="2"/>
    <x v="0"/>
    <x v="118"/>
    <x v="23"/>
    <x v="117"/>
    <x v="35"/>
    <x v="137"/>
    <x v="58"/>
    <x v="23"/>
    <x v="0"/>
    <x v="90"/>
    <x v="4"/>
    <x v="83"/>
  </r>
  <r>
    <x v="56"/>
    <x v="0"/>
    <x v="0"/>
    <x v="0"/>
    <x v="0"/>
    <x v="1"/>
    <x v="0"/>
    <x v="1"/>
    <x v="2"/>
    <x v="2"/>
    <x v="3"/>
    <x v="1"/>
    <x v="0"/>
    <x v="85"/>
    <x v="24"/>
    <x v="102"/>
    <x v="59"/>
    <x v="103"/>
    <x v="67"/>
    <x v="23"/>
    <x v="0"/>
    <x v="99"/>
    <x v="4"/>
    <x v="92"/>
  </r>
  <r>
    <x v="57"/>
    <x v="0"/>
    <x v="0"/>
    <x v="0"/>
    <x v="0"/>
    <x v="1"/>
    <x v="1"/>
    <x v="2"/>
    <x v="2"/>
    <x v="2"/>
    <x v="0"/>
    <x v="2"/>
    <x v="0"/>
    <x v="98"/>
    <x v="25"/>
    <x v="119"/>
    <x v="109"/>
    <x v="116"/>
    <x v="68"/>
    <x v="23"/>
    <x v="0"/>
    <x v="100"/>
    <x v="4"/>
    <x v="93"/>
  </r>
  <r>
    <x v="58"/>
    <x v="0"/>
    <x v="0"/>
    <x v="0"/>
    <x v="0"/>
    <x v="1"/>
    <x v="1"/>
    <x v="2"/>
    <x v="2"/>
    <x v="2"/>
    <x v="0"/>
    <x v="2"/>
    <x v="0"/>
    <x v="119"/>
    <x v="26"/>
    <x v="11"/>
    <x v="112"/>
    <x v="138"/>
    <x v="53"/>
    <x v="23"/>
    <x v="0"/>
    <x v="85"/>
    <x v="4"/>
    <x v="78"/>
  </r>
  <r>
    <x v="59"/>
    <x v="0"/>
    <x v="0"/>
    <x v="0"/>
    <x v="0"/>
    <x v="1"/>
    <x v="0"/>
    <x v="1"/>
    <x v="2"/>
    <x v="2"/>
    <x v="3"/>
    <x v="1"/>
    <x v="0"/>
    <x v="10"/>
    <x v="27"/>
    <x v="156"/>
    <x v="153"/>
    <x v="28"/>
    <x v="47"/>
    <x v="23"/>
    <x v="0"/>
    <x v="79"/>
    <x v="4"/>
    <x v="72"/>
  </r>
  <r>
    <x v="60"/>
    <x v="0"/>
    <x v="0"/>
    <x v="0"/>
    <x v="0"/>
    <x v="1"/>
    <x v="0"/>
    <x v="1"/>
    <x v="2"/>
    <x v="2"/>
    <x v="3"/>
    <x v="1"/>
    <x v="0"/>
    <x v="44"/>
    <x v="28"/>
    <x v="158"/>
    <x v="44"/>
    <x v="62"/>
    <x v="77"/>
    <x v="23"/>
    <x v="0"/>
    <x v="109"/>
    <x v="4"/>
    <x v="102"/>
  </r>
  <r>
    <x v="61"/>
    <x v="0"/>
    <x v="0"/>
    <x v="0"/>
    <x v="0"/>
    <x v="1"/>
    <x v="1"/>
    <x v="2"/>
    <x v="2"/>
    <x v="2"/>
    <x v="0"/>
    <x v="2"/>
    <x v="0"/>
    <x v="42"/>
    <x v="29"/>
    <x v="49"/>
    <x v="86"/>
    <x v="60"/>
    <x v="69"/>
    <x v="23"/>
    <x v="0"/>
    <x v="101"/>
    <x v="4"/>
    <x v="94"/>
  </r>
  <r>
    <x v="62"/>
    <x v="0"/>
    <x v="0"/>
    <x v="0"/>
    <x v="0"/>
    <x v="1"/>
    <x v="0"/>
    <x v="1"/>
    <x v="2"/>
    <x v="2"/>
    <x v="1"/>
    <x v="1"/>
    <x v="0"/>
    <x v="115"/>
    <x v="22"/>
    <x v="93"/>
    <x v="141"/>
    <x v="134"/>
    <x v="79"/>
    <x v="23"/>
    <x v="0"/>
    <x v="111"/>
    <x v="4"/>
    <x v="104"/>
  </r>
  <r>
    <x v="63"/>
    <x v="0"/>
    <x v="0"/>
    <x v="0"/>
    <x v="0"/>
    <x v="1"/>
    <x v="0"/>
    <x v="1"/>
    <x v="2"/>
    <x v="2"/>
    <x v="1"/>
    <x v="1"/>
    <x v="0"/>
    <x v="130"/>
    <x v="32"/>
    <x v="80"/>
    <x v="38"/>
    <x v="149"/>
    <x v="55"/>
    <x v="23"/>
    <x v="0"/>
    <x v="87"/>
    <x v="4"/>
    <x v="80"/>
  </r>
  <r>
    <x v="64"/>
    <x v="0"/>
    <x v="0"/>
    <x v="0"/>
    <x v="0"/>
    <x v="1"/>
    <x v="0"/>
    <x v="1"/>
    <x v="2"/>
    <x v="2"/>
    <x v="1"/>
    <x v="1"/>
    <x v="0"/>
    <x v="135"/>
    <x v="33"/>
    <x v="91"/>
    <x v="118"/>
    <x v="154"/>
    <x v="69"/>
    <x v="23"/>
    <x v="0"/>
    <x v="101"/>
    <x v="4"/>
    <x v="94"/>
  </r>
  <r>
    <x v="65"/>
    <x v="0"/>
    <x v="0"/>
    <x v="0"/>
    <x v="0"/>
    <x v="1"/>
    <x v="0"/>
    <x v="1"/>
    <x v="2"/>
    <x v="2"/>
    <x v="1"/>
    <x v="1"/>
    <x v="0"/>
    <x v="138"/>
    <x v="34"/>
    <x v="19"/>
    <x v="147"/>
    <x v="157"/>
    <x v="72"/>
    <x v="23"/>
    <x v="0"/>
    <x v="104"/>
    <x v="4"/>
    <x v="97"/>
  </r>
  <r>
    <x v="66"/>
    <x v="0"/>
    <x v="0"/>
    <x v="0"/>
    <x v="0"/>
    <x v="1"/>
    <x v="0"/>
    <x v="1"/>
    <x v="2"/>
    <x v="2"/>
    <x v="3"/>
    <x v="1"/>
    <x v="0"/>
    <x v="88"/>
    <x v="35"/>
    <x v="159"/>
    <x v="121"/>
    <x v="106"/>
    <x v="9"/>
    <x v="23"/>
    <x v="0"/>
    <x v="44"/>
    <x v="4"/>
    <x v="38"/>
  </r>
  <r>
    <x v="67"/>
    <x v="0"/>
    <x v="0"/>
    <x v="0"/>
    <x v="0"/>
    <x v="1"/>
    <x v="0"/>
    <x v="1"/>
    <x v="2"/>
    <x v="2"/>
    <x v="3"/>
    <x v="1"/>
    <x v="0"/>
    <x v="39"/>
    <x v="36"/>
    <x v="113"/>
    <x v="77"/>
    <x v="57"/>
    <x v="7"/>
    <x v="23"/>
    <x v="0"/>
    <x v="43"/>
    <x v="4"/>
    <x v="37"/>
  </r>
  <r>
    <x v="68"/>
    <x v="0"/>
    <x v="0"/>
    <x v="0"/>
    <x v="0"/>
    <x v="1"/>
    <x v="0"/>
    <x v="1"/>
    <x v="2"/>
    <x v="2"/>
    <x v="3"/>
    <x v="1"/>
    <x v="0"/>
    <x v="50"/>
    <x v="37"/>
    <x v="7"/>
    <x v="103"/>
    <x v="68"/>
    <x v="1"/>
    <x v="23"/>
    <x v="0"/>
    <x v="38"/>
    <x v="4"/>
    <x v="32"/>
  </r>
  <r>
    <x v="69"/>
    <x v="0"/>
    <x v="0"/>
    <x v="0"/>
    <x v="0"/>
    <x v="1"/>
    <x v="0"/>
    <x v="1"/>
    <x v="2"/>
    <x v="2"/>
    <x v="3"/>
    <x v="1"/>
    <x v="0"/>
    <x v="17"/>
    <x v="38"/>
    <x v="38"/>
    <x v="27"/>
    <x v="35"/>
    <x v="57"/>
    <x v="23"/>
    <x v="0"/>
    <x v="89"/>
    <x v="4"/>
    <x v="82"/>
  </r>
  <r>
    <x v="70"/>
    <x v="0"/>
    <x v="0"/>
    <x v="0"/>
    <x v="0"/>
    <x v="1"/>
    <x v="0"/>
    <x v="1"/>
    <x v="2"/>
    <x v="2"/>
    <x v="3"/>
    <x v="1"/>
    <x v="0"/>
    <x v="46"/>
    <x v="39"/>
    <x v="166"/>
    <x v="163"/>
    <x v="64"/>
    <x v="49"/>
    <x v="23"/>
    <x v="0"/>
    <x v="81"/>
    <x v="4"/>
    <x v="74"/>
  </r>
  <r>
    <x v="71"/>
    <x v="0"/>
    <x v="0"/>
    <x v="0"/>
    <x v="0"/>
    <x v="1"/>
    <x v="0"/>
    <x v="1"/>
    <x v="2"/>
    <x v="2"/>
    <x v="3"/>
    <x v="1"/>
    <x v="0"/>
    <x v="80"/>
    <x v="40"/>
    <x v="153"/>
    <x v="95"/>
    <x v="98"/>
    <x v="54"/>
    <x v="23"/>
    <x v="0"/>
    <x v="86"/>
    <x v="4"/>
    <x v="79"/>
  </r>
  <r>
    <x v="72"/>
    <x v="0"/>
    <x v="0"/>
    <x v="0"/>
    <x v="0"/>
    <x v="1"/>
    <x v="0"/>
    <x v="1"/>
    <x v="2"/>
    <x v="2"/>
    <x v="3"/>
    <x v="1"/>
    <x v="0"/>
    <x v="25"/>
    <x v="41"/>
    <x v="128"/>
    <x v="82"/>
    <x v="43"/>
    <x v="71"/>
    <x v="23"/>
    <x v="0"/>
    <x v="103"/>
    <x v="4"/>
    <x v="96"/>
  </r>
  <r>
    <x v="73"/>
    <x v="0"/>
    <x v="0"/>
    <x v="0"/>
    <x v="0"/>
    <x v="1"/>
    <x v="0"/>
    <x v="1"/>
    <x v="2"/>
    <x v="2"/>
    <x v="1"/>
    <x v="1"/>
    <x v="0"/>
    <x v="113"/>
    <x v="31"/>
    <x v="120"/>
    <x v="50"/>
    <x v="132"/>
    <x v="76"/>
    <x v="23"/>
    <x v="0"/>
    <x v="108"/>
    <x v="4"/>
    <x v="101"/>
  </r>
  <r>
    <x v="74"/>
    <x v="0"/>
    <x v="0"/>
    <x v="0"/>
    <x v="0"/>
    <x v="1"/>
    <x v="0"/>
    <x v="1"/>
    <x v="2"/>
    <x v="2"/>
    <x v="3"/>
    <x v="1"/>
    <x v="0"/>
    <x v="72"/>
    <x v="42"/>
    <x v="51"/>
    <x v="107"/>
    <x v="90"/>
    <x v="62"/>
    <x v="23"/>
    <x v="0"/>
    <x v="94"/>
    <x v="4"/>
    <x v="87"/>
  </r>
  <r>
    <x v="75"/>
    <x v="0"/>
    <x v="0"/>
    <x v="0"/>
    <x v="0"/>
    <x v="1"/>
    <x v="0"/>
    <x v="1"/>
    <x v="2"/>
    <x v="2"/>
    <x v="3"/>
    <x v="1"/>
    <x v="0"/>
    <x v="65"/>
    <x v="44"/>
    <x v="132"/>
    <x v="8"/>
    <x v="83"/>
    <x v="4"/>
    <x v="23"/>
    <x v="0"/>
    <x v="40"/>
    <x v="4"/>
    <x v="34"/>
  </r>
  <r>
    <x v="76"/>
    <x v="0"/>
    <x v="0"/>
    <x v="0"/>
    <x v="0"/>
    <x v="1"/>
    <x v="1"/>
    <x v="2"/>
    <x v="2"/>
    <x v="2"/>
    <x v="0"/>
    <x v="2"/>
    <x v="0"/>
    <x v="57"/>
    <x v="48"/>
    <x v="65"/>
    <x v="25"/>
    <x v="75"/>
    <x v="29"/>
    <x v="23"/>
    <x v="0"/>
    <x v="63"/>
    <x v="4"/>
    <x v="56"/>
  </r>
  <r>
    <x v="77"/>
    <x v="0"/>
    <x v="0"/>
    <x v="0"/>
    <x v="0"/>
    <x v="1"/>
    <x v="0"/>
    <x v="1"/>
    <x v="2"/>
    <x v="2"/>
    <x v="1"/>
    <x v="1"/>
    <x v="0"/>
    <x v="136"/>
    <x v="49"/>
    <x v="86"/>
    <x v="13"/>
    <x v="155"/>
    <x v="1"/>
    <x v="23"/>
    <x v="0"/>
    <x v="38"/>
    <x v="4"/>
    <x v="32"/>
  </r>
  <r>
    <x v="78"/>
    <x v="0"/>
    <x v="0"/>
    <x v="0"/>
    <x v="0"/>
    <x v="1"/>
    <x v="0"/>
    <x v="1"/>
    <x v="2"/>
    <x v="2"/>
    <x v="1"/>
    <x v="1"/>
    <x v="0"/>
    <x v="126"/>
    <x v="43"/>
    <x v="109"/>
    <x v="157"/>
    <x v="145"/>
    <x v="56"/>
    <x v="23"/>
    <x v="0"/>
    <x v="88"/>
    <x v="4"/>
    <x v="81"/>
  </r>
  <r>
    <x v="79"/>
    <x v="0"/>
    <x v="0"/>
    <x v="0"/>
    <x v="0"/>
    <x v="1"/>
    <x v="0"/>
    <x v="1"/>
    <x v="2"/>
    <x v="2"/>
    <x v="1"/>
    <x v="1"/>
    <x v="0"/>
    <x v="108"/>
    <x v="50"/>
    <x v="84"/>
    <x v="74"/>
    <x v="127"/>
    <x v="14"/>
    <x v="23"/>
    <x v="0"/>
    <x v="50"/>
    <x v="4"/>
    <x v="43"/>
  </r>
  <r>
    <x v="80"/>
    <x v="0"/>
    <x v="0"/>
    <x v="0"/>
    <x v="0"/>
    <x v="1"/>
    <x v="1"/>
    <x v="2"/>
    <x v="2"/>
    <x v="2"/>
    <x v="0"/>
    <x v="2"/>
    <x v="0"/>
    <x v="52"/>
    <x v="52"/>
    <x v="149"/>
    <x v="146"/>
    <x v="70"/>
    <x v="36"/>
    <x v="23"/>
    <x v="0"/>
    <x v="69"/>
    <x v="4"/>
    <x v="62"/>
  </r>
  <r>
    <x v="81"/>
    <x v="0"/>
    <x v="0"/>
    <x v="0"/>
    <x v="0"/>
    <x v="1"/>
    <x v="0"/>
    <x v="1"/>
    <x v="2"/>
    <x v="2"/>
    <x v="3"/>
    <x v="1"/>
    <x v="0"/>
    <x v="22"/>
    <x v="53"/>
    <x v="52"/>
    <x v="24"/>
    <x v="40"/>
    <x v="60"/>
    <x v="23"/>
    <x v="0"/>
    <x v="92"/>
    <x v="4"/>
    <x v="85"/>
  </r>
  <r>
    <x v="82"/>
    <x v="0"/>
    <x v="0"/>
    <x v="0"/>
    <x v="0"/>
    <x v="1"/>
    <x v="0"/>
    <x v="1"/>
    <x v="2"/>
    <x v="2"/>
    <x v="1"/>
    <x v="1"/>
    <x v="0"/>
    <x v="143"/>
    <x v="54"/>
    <x v="131"/>
    <x v="26"/>
    <x v="162"/>
    <x v="14"/>
    <x v="23"/>
    <x v="0"/>
    <x v="50"/>
    <x v="4"/>
    <x v="43"/>
  </r>
  <r>
    <x v="83"/>
    <x v="0"/>
    <x v="0"/>
    <x v="0"/>
    <x v="0"/>
    <x v="1"/>
    <x v="1"/>
    <x v="2"/>
    <x v="2"/>
    <x v="2"/>
    <x v="0"/>
    <x v="2"/>
    <x v="0"/>
    <x v="28"/>
    <x v="55"/>
    <x v="112"/>
    <x v="40"/>
    <x v="46"/>
    <x v="70"/>
    <x v="23"/>
    <x v="0"/>
    <x v="102"/>
    <x v="4"/>
    <x v="95"/>
  </r>
  <r>
    <x v="84"/>
    <x v="0"/>
    <x v="0"/>
    <x v="0"/>
    <x v="0"/>
    <x v="1"/>
    <x v="0"/>
    <x v="1"/>
    <x v="2"/>
    <x v="2"/>
    <x v="1"/>
    <x v="1"/>
    <x v="0"/>
    <x v="139"/>
    <x v="56"/>
    <x v="114"/>
    <x v="51"/>
    <x v="158"/>
    <x v="36"/>
    <x v="23"/>
    <x v="0"/>
    <x v="69"/>
    <x v="4"/>
    <x v="62"/>
  </r>
  <r>
    <x v="85"/>
    <x v="0"/>
    <x v="0"/>
    <x v="0"/>
    <x v="0"/>
    <x v="1"/>
    <x v="0"/>
    <x v="1"/>
    <x v="2"/>
    <x v="2"/>
    <x v="1"/>
    <x v="1"/>
    <x v="0"/>
    <x v="140"/>
    <x v="57"/>
    <x v="125"/>
    <x v="81"/>
    <x v="159"/>
    <x v="52"/>
    <x v="23"/>
    <x v="0"/>
    <x v="84"/>
    <x v="4"/>
    <x v="77"/>
  </r>
  <r>
    <x v="86"/>
    <x v="0"/>
    <x v="0"/>
    <x v="0"/>
    <x v="0"/>
    <x v="1"/>
    <x v="1"/>
    <x v="2"/>
    <x v="2"/>
    <x v="2"/>
    <x v="2"/>
    <x v="2"/>
    <x v="0"/>
    <x v="114"/>
    <x v="58"/>
    <x v="77"/>
    <x v="130"/>
    <x v="133"/>
    <x v="70"/>
    <x v="23"/>
    <x v="0"/>
    <x v="102"/>
    <x v="4"/>
    <x v="95"/>
  </r>
  <r>
    <x v="87"/>
    <x v="0"/>
    <x v="0"/>
    <x v="0"/>
    <x v="0"/>
    <x v="1"/>
    <x v="0"/>
    <x v="1"/>
    <x v="2"/>
    <x v="2"/>
    <x v="3"/>
    <x v="1"/>
    <x v="0"/>
    <x v="26"/>
    <x v="59"/>
    <x v="27"/>
    <x v="165"/>
    <x v="44"/>
    <x v="52"/>
    <x v="23"/>
    <x v="0"/>
    <x v="84"/>
    <x v="4"/>
    <x v="77"/>
  </r>
  <r>
    <x v="88"/>
    <x v="0"/>
    <x v="0"/>
    <x v="0"/>
    <x v="0"/>
    <x v="1"/>
    <x v="0"/>
    <x v="1"/>
    <x v="2"/>
    <x v="2"/>
    <x v="3"/>
    <x v="1"/>
    <x v="0"/>
    <x v="19"/>
    <x v="60"/>
    <x v="50"/>
    <x v="88"/>
    <x v="37"/>
    <x v="58"/>
    <x v="23"/>
    <x v="0"/>
    <x v="90"/>
    <x v="4"/>
    <x v="83"/>
  </r>
  <r>
    <x v="89"/>
    <x v="0"/>
    <x v="0"/>
    <x v="0"/>
    <x v="0"/>
    <x v="1"/>
    <x v="0"/>
    <x v="1"/>
    <x v="2"/>
    <x v="2"/>
    <x v="1"/>
    <x v="1"/>
    <x v="0"/>
    <x v="48"/>
    <x v="61"/>
    <x v="4"/>
    <x v="17"/>
    <x v="66"/>
    <x v="79"/>
    <x v="23"/>
    <x v="0"/>
    <x v="111"/>
    <x v="4"/>
    <x v="104"/>
  </r>
  <r>
    <x v="90"/>
    <x v="0"/>
    <x v="0"/>
    <x v="0"/>
    <x v="0"/>
    <x v="1"/>
    <x v="0"/>
    <x v="1"/>
    <x v="2"/>
    <x v="2"/>
    <x v="3"/>
    <x v="1"/>
    <x v="0"/>
    <x v="66"/>
    <x v="62"/>
    <x v="147"/>
    <x v="89"/>
    <x v="84"/>
    <x v="9"/>
    <x v="23"/>
    <x v="0"/>
    <x v="44"/>
    <x v="4"/>
    <x v="38"/>
  </r>
  <r>
    <x v="91"/>
    <x v="0"/>
    <x v="0"/>
    <x v="0"/>
    <x v="0"/>
    <x v="1"/>
    <x v="0"/>
    <x v="1"/>
    <x v="2"/>
    <x v="2"/>
    <x v="3"/>
    <x v="1"/>
    <x v="0"/>
    <x v="29"/>
    <x v="63"/>
    <x v="70"/>
    <x v="161"/>
    <x v="47"/>
    <x v="4"/>
    <x v="23"/>
    <x v="0"/>
    <x v="40"/>
    <x v="4"/>
    <x v="34"/>
  </r>
  <r>
    <x v="92"/>
    <x v="0"/>
    <x v="0"/>
    <x v="0"/>
    <x v="0"/>
    <x v="1"/>
    <x v="0"/>
    <x v="1"/>
    <x v="2"/>
    <x v="2"/>
    <x v="1"/>
    <x v="1"/>
    <x v="0"/>
    <x v="131"/>
    <x v="64"/>
    <x v="30"/>
    <x v="122"/>
    <x v="150"/>
    <x v="58"/>
    <x v="23"/>
    <x v="0"/>
    <x v="90"/>
    <x v="4"/>
    <x v="83"/>
  </r>
  <r>
    <x v="93"/>
    <x v="0"/>
    <x v="0"/>
    <x v="0"/>
    <x v="0"/>
    <x v="1"/>
    <x v="1"/>
    <x v="2"/>
    <x v="2"/>
    <x v="2"/>
    <x v="0"/>
    <x v="2"/>
    <x v="0"/>
    <x v="123"/>
    <x v="65"/>
    <x v="25"/>
    <x v="129"/>
    <x v="142"/>
    <x v="59"/>
    <x v="23"/>
    <x v="0"/>
    <x v="91"/>
    <x v="4"/>
    <x v="84"/>
  </r>
  <r>
    <x v="94"/>
    <x v="0"/>
    <x v="0"/>
    <x v="0"/>
    <x v="0"/>
    <x v="1"/>
    <x v="0"/>
    <x v="1"/>
    <x v="2"/>
    <x v="2"/>
    <x v="1"/>
    <x v="1"/>
    <x v="0"/>
    <x v="122"/>
    <x v="66"/>
    <x v="167"/>
    <x v="149"/>
    <x v="141"/>
    <x v="47"/>
    <x v="23"/>
    <x v="0"/>
    <x v="79"/>
    <x v="4"/>
    <x v="72"/>
  </r>
  <r>
    <x v="95"/>
    <x v="0"/>
    <x v="0"/>
    <x v="0"/>
    <x v="0"/>
    <x v="1"/>
    <x v="0"/>
    <x v="1"/>
    <x v="2"/>
    <x v="2"/>
    <x v="1"/>
    <x v="1"/>
    <x v="0"/>
    <x v="117"/>
    <x v="67"/>
    <x v="22"/>
    <x v="137"/>
    <x v="136"/>
    <x v="14"/>
    <x v="23"/>
    <x v="0"/>
    <x v="50"/>
    <x v="4"/>
    <x v="43"/>
  </r>
  <r>
    <x v="96"/>
    <x v="0"/>
    <x v="0"/>
    <x v="0"/>
    <x v="0"/>
    <x v="1"/>
    <x v="1"/>
    <x v="2"/>
    <x v="2"/>
    <x v="2"/>
    <x v="0"/>
    <x v="2"/>
    <x v="0"/>
    <x v="37"/>
    <x v="68"/>
    <x v="36"/>
    <x v="73"/>
    <x v="55"/>
    <x v="14"/>
    <x v="23"/>
    <x v="0"/>
    <x v="50"/>
    <x v="4"/>
    <x v="43"/>
  </r>
  <r>
    <x v="97"/>
    <x v="0"/>
    <x v="0"/>
    <x v="0"/>
    <x v="0"/>
    <x v="1"/>
    <x v="1"/>
    <x v="2"/>
    <x v="2"/>
    <x v="2"/>
    <x v="0"/>
    <x v="2"/>
    <x v="0"/>
    <x v="129"/>
    <x v="69"/>
    <x v="47"/>
    <x v="110"/>
    <x v="148"/>
    <x v="64"/>
    <x v="23"/>
    <x v="0"/>
    <x v="96"/>
    <x v="4"/>
    <x v="89"/>
  </r>
  <r>
    <x v="98"/>
    <x v="0"/>
    <x v="0"/>
    <x v="0"/>
    <x v="0"/>
    <x v="1"/>
    <x v="1"/>
    <x v="2"/>
    <x v="2"/>
    <x v="2"/>
    <x v="2"/>
    <x v="2"/>
    <x v="0"/>
    <x v="137"/>
    <x v="70"/>
    <x v="140"/>
    <x v="34"/>
    <x v="156"/>
    <x v="74"/>
    <x v="23"/>
    <x v="0"/>
    <x v="106"/>
    <x v="4"/>
    <x v="99"/>
  </r>
  <r>
    <x v="99"/>
    <x v="0"/>
    <x v="0"/>
    <x v="0"/>
    <x v="0"/>
    <x v="1"/>
    <x v="0"/>
    <x v="1"/>
    <x v="2"/>
    <x v="2"/>
    <x v="1"/>
    <x v="1"/>
    <x v="0"/>
    <x v="128"/>
    <x v="71"/>
    <x v="69"/>
    <x v="79"/>
    <x v="147"/>
    <x v="78"/>
    <x v="23"/>
    <x v="0"/>
    <x v="110"/>
    <x v="4"/>
    <x v="103"/>
  </r>
  <r>
    <x v="100"/>
    <x v="0"/>
    <x v="0"/>
    <x v="0"/>
    <x v="0"/>
    <x v="1"/>
    <x v="1"/>
    <x v="2"/>
    <x v="2"/>
    <x v="2"/>
    <x v="0"/>
    <x v="2"/>
    <x v="0"/>
    <x v="78"/>
    <x v="72"/>
    <x v="41"/>
    <x v="71"/>
    <x v="96"/>
    <x v="68"/>
    <x v="23"/>
    <x v="0"/>
    <x v="100"/>
    <x v="4"/>
    <x v="93"/>
  </r>
  <r>
    <x v="101"/>
    <x v="0"/>
    <x v="0"/>
    <x v="0"/>
    <x v="0"/>
    <x v="1"/>
    <x v="0"/>
    <x v="1"/>
    <x v="2"/>
    <x v="2"/>
    <x v="3"/>
    <x v="1"/>
    <x v="0"/>
    <x v="30"/>
    <x v="73"/>
    <x v="8"/>
    <x v="108"/>
    <x v="48"/>
    <x v="71"/>
    <x v="23"/>
    <x v="0"/>
    <x v="103"/>
    <x v="4"/>
    <x v="96"/>
  </r>
  <r>
    <x v="102"/>
    <x v="0"/>
    <x v="0"/>
    <x v="0"/>
    <x v="0"/>
    <x v="1"/>
    <x v="0"/>
    <x v="1"/>
    <x v="2"/>
    <x v="2"/>
    <x v="3"/>
    <x v="1"/>
    <x v="0"/>
    <x v="100"/>
    <x v="74"/>
    <x v="9"/>
    <x v="128"/>
    <x v="118"/>
    <x v="21"/>
    <x v="23"/>
    <x v="0"/>
    <x v="56"/>
    <x v="4"/>
    <x v="49"/>
  </r>
  <r>
    <x v="103"/>
    <x v="0"/>
    <x v="0"/>
    <x v="0"/>
    <x v="0"/>
    <x v="1"/>
    <x v="1"/>
    <x v="2"/>
    <x v="2"/>
    <x v="2"/>
    <x v="0"/>
    <x v="2"/>
    <x v="0"/>
    <x v="70"/>
    <x v="75"/>
    <x v="78"/>
    <x v="131"/>
    <x v="88"/>
    <x v="65"/>
    <x v="23"/>
    <x v="0"/>
    <x v="97"/>
    <x v="4"/>
    <x v="90"/>
  </r>
  <r>
    <x v="104"/>
    <x v="0"/>
    <x v="0"/>
    <x v="0"/>
    <x v="0"/>
    <x v="1"/>
    <x v="0"/>
    <x v="1"/>
    <x v="2"/>
    <x v="2"/>
    <x v="3"/>
    <x v="1"/>
    <x v="0"/>
    <x v="103"/>
    <x v="76"/>
    <x v="108"/>
    <x v="64"/>
    <x v="121"/>
    <x v="14"/>
    <x v="23"/>
    <x v="0"/>
    <x v="50"/>
    <x v="4"/>
    <x v="43"/>
  </r>
  <r>
    <x v="105"/>
    <x v="0"/>
    <x v="0"/>
    <x v="0"/>
    <x v="0"/>
    <x v="1"/>
    <x v="0"/>
    <x v="1"/>
    <x v="2"/>
    <x v="2"/>
    <x v="3"/>
    <x v="1"/>
    <x v="0"/>
    <x v="23"/>
    <x v="77"/>
    <x v="99"/>
    <x v="7"/>
    <x v="41"/>
    <x v="58"/>
    <x v="23"/>
    <x v="0"/>
    <x v="90"/>
    <x v="4"/>
    <x v="83"/>
  </r>
  <r>
    <x v="106"/>
    <x v="0"/>
    <x v="0"/>
    <x v="0"/>
    <x v="0"/>
    <x v="1"/>
    <x v="0"/>
    <x v="1"/>
    <x v="2"/>
    <x v="2"/>
    <x v="3"/>
    <x v="1"/>
    <x v="0"/>
    <x v="99"/>
    <x v="78"/>
    <x v="63"/>
    <x v="106"/>
    <x v="117"/>
    <x v="49"/>
    <x v="23"/>
    <x v="0"/>
    <x v="81"/>
    <x v="4"/>
    <x v="74"/>
  </r>
  <r>
    <x v="107"/>
    <x v="0"/>
    <x v="0"/>
    <x v="0"/>
    <x v="0"/>
    <x v="1"/>
    <x v="0"/>
    <x v="1"/>
    <x v="2"/>
    <x v="2"/>
    <x v="1"/>
    <x v="1"/>
    <x v="0"/>
    <x v="142"/>
    <x v="79"/>
    <x v="64"/>
    <x v="120"/>
    <x v="161"/>
    <x v="62"/>
    <x v="23"/>
    <x v="0"/>
    <x v="94"/>
    <x v="4"/>
    <x v="87"/>
  </r>
  <r>
    <x v="108"/>
    <x v="0"/>
    <x v="0"/>
    <x v="0"/>
    <x v="0"/>
    <x v="1"/>
    <x v="0"/>
    <x v="1"/>
    <x v="2"/>
    <x v="2"/>
    <x v="1"/>
    <x v="1"/>
    <x v="0"/>
    <x v="32"/>
    <x v="80"/>
    <x v="155"/>
    <x v="61"/>
    <x v="50"/>
    <x v="9"/>
    <x v="23"/>
    <x v="0"/>
    <x v="44"/>
    <x v="4"/>
    <x v="38"/>
  </r>
  <r>
    <x v="109"/>
    <x v="0"/>
    <x v="0"/>
    <x v="0"/>
    <x v="0"/>
    <x v="1"/>
    <x v="1"/>
    <x v="2"/>
    <x v="2"/>
    <x v="2"/>
    <x v="0"/>
    <x v="2"/>
    <x v="0"/>
    <x v="55"/>
    <x v="82"/>
    <x v="152"/>
    <x v="61"/>
    <x v="73"/>
    <x v="74"/>
    <x v="23"/>
    <x v="0"/>
    <x v="106"/>
    <x v="4"/>
    <x v="99"/>
  </r>
  <r>
    <x v="110"/>
    <x v="0"/>
    <x v="0"/>
    <x v="0"/>
    <x v="0"/>
    <x v="1"/>
    <x v="1"/>
    <x v="2"/>
    <x v="2"/>
    <x v="2"/>
    <x v="0"/>
    <x v="2"/>
    <x v="0"/>
    <x v="68"/>
    <x v="81"/>
    <x v="16"/>
    <x v="45"/>
    <x v="86"/>
    <x v="77"/>
    <x v="23"/>
    <x v="0"/>
    <x v="109"/>
    <x v="4"/>
    <x v="102"/>
  </r>
  <r>
    <x v="111"/>
    <x v="0"/>
    <x v="0"/>
    <x v="0"/>
    <x v="0"/>
    <x v="1"/>
    <x v="1"/>
    <x v="2"/>
    <x v="2"/>
    <x v="2"/>
    <x v="0"/>
    <x v="2"/>
    <x v="0"/>
    <x v="127"/>
    <x v="83"/>
    <x v="10"/>
    <x v="16"/>
    <x v="146"/>
    <x v="1"/>
    <x v="23"/>
    <x v="0"/>
    <x v="38"/>
    <x v="4"/>
    <x v="32"/>
  </r>
  <r>
    <x v="112"/>
    <x v="0"/>
    <x v="0"/>
    <x v="0"/>
    <x v="0"/>
    <x v="1"/>
    <x v="0"/>
    <x v="1"/>
    <x v="2"/>
    <x v="2"/>
    <x v="1"/>
    <x v="1"/>
    <x v="0"/>
    <x v="110"/>
    <x v="84"/>
    <x v="168"/>
    <x v="48"/>
    <x v="129"/>
    <x v="51"/>
    <x v="23"/>
    <x v="0"/>
    <x v="83"/>
    <x v="4"/>
    <x v="76"/>
  </r>
  <r>
    <x v="113"/>
    <x v="0"/>
    <x v="0"/>
    <x v="0"/>
    <x v="0"/>
    <x v="1"/>
    <x v="0"/>
    <x v="1"/>
    <x v="2"/>
    <x v="2"/>
    <x v="1"/>
    <x v="1"/>
    <x v="0"/>
    <x v="12"/>
    <x v="85"/>
    <x v="94"/>
    <x v="9"/>
    <x v="30"/>
    <x v="59"/>
    <x v="23"/>
    <x v="0"/>
    <x v="91"/>
    <x v="4"/>
    <x v="84"/>
  </r>
  <r>
    <x v="114"/>
    <x v="0"/>
    <x v="0"/>
    <x v="0"/>
    <x v="0"/>
    <x v="1"/>
    <x v="0"/>
    <x v="1"/>
    <x v="2"/>
    <x v="2"/>
    <x v="1"/>
    <x v="1"/>
    <x v="0"/>
    <x v="141"/>
    <x v="86"/>
    <x v="82"/>
    <x v="12"/>
    <x v="160"/>
    <x v="74"/>
    <x v="23"/>
    <x v="0"/>
    <x v="106"/>
    <x v="4"/>
    <x v="99"/>
  </r>
  <r>
    <x v="115"/>
    <x v="0"/>
    <x v="0"/>
    <x v="0"/>
    <x v="0"/>
    <x v="1"/>
    <x v="1"/>
    <x v="2"/>
    <x v="2"/>
    <x v="2"/>
    <x v="0"/>
    <x v="2"/>
    <x v="0"/>
    <x v="71"/>
    <x v="87"/>
    <x v="107"/>
    <x v="148"/>
    <x v="89"/>
    <x v="81"/>
    <x v="23"/>
    <x v="0"/>
    <x v="113"/>
    <x v="4"/>
    <x v="106"/>
  </r>
  <r>
    <x v="116"/>
    <x v="0"/>
    <x v="0"/>
    <x v="0"/>
    <x v="0"/>
    <x v="1"/>
    <x v="0"/>
    <x v="1"/>
    <x v="2"/>
    <x v="2"/>
    <x v="3"/>
    <x v="1"/>
    <x v="0"/>
    <x v="95"/>
    <x v="88"/>
    <x v="165"/>
    <x v="20"/>
    <x v="113"/>
    <x v="56"/>
    <x v="23"/>
    <x v="0"/>
    <x v="88"/>
    <x v="4"/>
    <x v="81"/>
  </r>
  <r>
    <x v="117"/>
    <x v="0"/>
    <x v="0"/>
    <x v="0"/>
    <x v="0"/>
    <x v="1"/>
    <x v="1"/>
    <x v="2"/>
    <x v="2"/>
    <x v="2"/>
    <x v="0"/>
    <x v="2"/>
    <x v="0"/>
    <x v="73"/>
    <x v="89"/>
    <x v="118"/>
    <x v="111"/>
    <x v="91"/>
    <x v="76"/>
    <x v="23"/>
    <x v="0"/>
    <x v="108"/>
    <x v="4"/>
    <x v="101"/>
  </r>
  <r>
    <x v="118"/>
    <x v="0"/>
    <x v="0"/>
    <x v="0"/>
    <x v="0"/>
    <x v="1"/>
    <x v="1"/>
    <x v="2"/>
    <x v="2"/>
    <x v="2"/>
    <x v="0"/>
    <x v="2"/>
    <x v="0"/>
    <x v="69"/>
    <x v="90"/>
    <x v="31"/>
    <x v="5"/>
    <x v="87"/>
    <x v="61"/>
    <x v="23"/>
    <x v="0"/>
    <x v="93"/>
    <x v="4"/>
    <x v="86"/>
  </r>
  <r>
    <x v="119"/>
    <x v="0"/>
    <x v="0"/>
    <x v="0"/>
    <x v="0"/>
    <x v="1"/>
    <x v="0"/>
    <x v="1"/>
    <x v="2"/>
    <x v="2"/>
    <x v="1"/>
    <x v="1"/>
    <x v="0"/>
    <x v="58"/>
    <x v="91"/>
    <x v="121"/>
    <x v="83"/>
    <x v="76"/>
    <x v="36"/>
    <x v="23"/>
    <x v="0"/>
    <x v="69"/>
    <x v="4"/>
    <x v="62"/>
  </r>
  <r>
    <x v="120"/>
    <x v="0"/>
    <x v="0"/>
    <x v="0"/>
    <x v="0"/>
    <x v="1"/>
    <x v="0"/>
    <x v="1"/>
    <x v="2"/>
    <x v="2"/>
    <x v="3"/>
    <x v="1"/>
    <x v="0"/>
    <x v="89"/>
    <x v="92"/>
    <x v="160"/>
    <x v="68"/>
    <x v="107"/>
    <x v="68"/>
    <x v="23"/>
    <x v="0"/>
    <x v="100"/>
    <x v="4"/>
    <x v="93"/>
  </r>
  <r>
    <x v="121"/>
    <x v="0"/>
    <x v="0"/>
    <x v="0"/>
    <x v="0"/>
    <x v="1"/>
    <x v="0"/>
    <x v="1"/>
    <x v="2"/>
    <x v="2"/>
    <x v="1"/>
    <x v="1"/>
    <x v="0"/>
    <x v="105"/>
    <x v="93"/>
    <x v="56"/>
    <x v="6"/>
    <x v="124"/>
    <x v="7"/>
    <x v="23"/>
    <x v="0"/>
    <x v="43"/>
    <x v="4"/>
    <x v="37"/>
  </r>
  <r>
    <x v="122"/>
    <x v="0"/>
    <x v="0"/>
    <x v="0"/>
    <x v="0"/>
    <x v="1"/>
    <x v="0"/>
    <x v="1"/>
    <x v="2"/>
    <x v="2"/>
    <x v="3"/>
    <x v="1"/>
    <x v="0"/>
    <x v="83"/>
    <x v="94"/>
    <x v="61"/>
    <x v="36"/>
    <x v="101"/>
    <x v="7"/>
    <x v="23"/>
    <x v="0"/>
    <x v="43"/>
    <x v="4"/>
    <x v="37"/>
  </r>
  <r>
    <x v="123"/>
    <x v="0"/>
    <x v="0"/>
    <x v="0"/>
    <x v="0"/>
    <x v="1"/>
    <x v="0"/>
    <x v="1"/>
    <x v="2"/>
    <x v="2"/>
    <x v="3"/>
    <x v="1"/>
    <x v="0"/>
    <x v="35"/>
    <x v="95"/>
    <x v="124"/>
    <x v="46"/>
    <x v="53"/>
    <x v="60"/>
    <x v="23"/>
    <x v="0"/>
    <x v="92"/>
    <x v="4"/>
    <x v="85"/>
  </r>
  <r>
    <x v="124"/>
    <x v="0"/>
    <x v="0"/>
    <x v="0"/>
    <x v="0"/>
    <x v="1"/>
    <x v="0"/>
    <x v="1"/>
    <x v="2"/>
    <x v="2"/>
    <x v="1"/>
    <x v="1"/>
    <x v="0"/>
    <x v="60"/>
    <x v="96"/>
    <x v="162"/>
    <x v="42"/>
    <x v="78"/>
    <x v="9"/>
    <x v="23"/>
    <x v="0"/>
    <x v="44"/>
    <x v="4"/>
    <x v="38"/>
  </r>
  <r>
    <x v="125"/>
    <x v="0"/>
    <x v="0"/>
    <x v="0"/>
    <x v="0"/>
    <x v="1"/>
    <x v="0"/>
    <x v="1"/>
    <x v="2"/>
    <x v="2"/>
    <x v="1"/>
    <x v="1"/>
    <x v="0"/>
    <x v="60"/>
    <x v="96"/>
    <x v="85"/>
    <x v="32"/>
    <x v="78"/>
    <x v="59"/>
    <x v="23"/>
    <x v="0"/>
    <x v="91"/>
    <x v="4"/>
    <x v="84"/>
  </r>
  <r>
    <x v="126"/>
    <x v="0"/>
    <x v="0"/>
    <x v="0"/>
    <x v="0"/>
    <x v="1"/>
    <x v="0"/>
    <x v="1"/>
    <x v="2"/>
    <x v="2"/>
    <x v="3"/>
    <x v="1"/>
    <x v="0"/>
    <x v="63"/>
    <x v="97"/>
    <x v="59"/>
    <x v="138"/>
    <x v="81"/>
    <x v="53"/>
    <x v="23"/>
    <x v="0"/>
    <x v="85"/>
    <x v="4"/>
    <x v="78"/>
  </r>
  <r>
    <x v="127"/>
    <x v="0"/>
    <x v="0"/>
    <x v="0"/>
    <x v="0"/>
    <x v="1"/>
    <x v="0"/>
    <x v="1"/>
    <x v="2"/>
    <x v="2"/>
    <x v="3"/>
    <x v="1"/>
    <x v="0"/>
    <x v="27"/>
    <x v="98"/>
    <x v="145"/>
    <x v="42"/>
    <x v="45"/>
    <x v="63"/>
    <x v="23"/>
    <x v="0"/>
    <x v="95"/>
    <x v="4"/>
    <x v="88"/>
  </r>
  <r>
    <x v="128"/>
    <x v="0"/>
    <x v="0"/>
    <x v="0"/>
    <x v="0"/>
    <x v="1"/>
    <x v="1"/>
    <x v="2"/>
    <x v="2"/>
    <x v="2"/>
    <x v="0"/>
    <x v="2"/>
    <x v="0"/>
    <x v="34"/>
    <x v="99"/>
    <x v="29"/>
    <x v="124"/>
    <x v="52"/>
    <x v="72"/>
    <x v="23"/>
    <x v="0"/>
    <x v="104"/>
    <x v="4"/>
    <x v="97"/>
  </r>
  <r>
    <x v="129"/>
    <x v="0"/>
    <x v="0"/>
    <x v="0"/>
    <x v="0"/>
    <x v="1"/>
    <x v="0"/>
    <x v="1"/>
    <x v="2"/>
    <x v="2"/>
    <x v="1"/>
    <x v="1"/>
    <x v="0"/>
    <x v="112"/>
    <x v="100"/>
    <x v="54"/>
    <x v="126"/>
    <x v="131"/>
    <x v="46"/>
    <x v="23"/>
    <x v="0"/>
    <x v="78"/>
    <x v="4"/>
    <x v="71"/>
  </r>
  <r>
    <x v="130"/>
    <x v="0"/>
    <x v="0"/>
    <x v="0"/>
    <x v="0"/>
    <x v="1"/>
    <x v="0"/>
    <x v="1"/>
    <x v="2"/>
    <x v="2"/>
    <x v="1"/>
    <x v="1"/>
    <x v="0"/>
    <x v="107"/>
    <x v="101"/>
    <x v="42"/>
    <x v="18"/>
    <x v="126"/>
    <x v="44"/>
    <x v="23"/>
    <x v="0"/>
    <x v="76"/>
    <x v="4"/>
    <x v="69"/>
  </r>
  <r>
    <x v="131"/>
    <x v="0"/>
    <x v="0"/>
    <x v="0"/>
    <x v="0"/>
    <x v="1"/>
    <x v="0"/>
    <x v="1"/>
    <x v="2"/>
    <x v="2"/>
    <x v="3"/>
    <x v="1"/>
    <x v="0"/>
    <x v="81"/>
    <x v="102"/>
    <x v="40"/>
    <x v="72"/>
    <x v="99"/>
    <x v="70"/>
    <x v="23"/>
    <x v="0"/>
    <x v="102"/>
    <x v="4"/>
    <x v="95"/>
  </r>
  <r>
    <x v="132"/>
    <x v="0"/>
    <x v="0"/>
    <x v="0"/>
    <x v="0"/>
    <x v="1"/>
    <x v="0"/>
    <x v="1"/>
    <x v="2"/>
    <x v="2"/>
    <x v="3"/>
    <x v="1"/>
    <x v="0"/>
    <x v="9"/>
    <x v="103"/>
    <x v="88"/>
    <x v="14"/>
    <x v="27"/>
    <x v="80"/>
    <x v="23"/>
    <x v="0"/>
    <x v="112"/>
    <x v="4"/>
    <x v="105"/>
  </r>
  <r>
    <x v="133"/>
    <x v="0"/>
    <x v="0"/>
    <x v="0"/>
    <x v="0"/>
    <x v="1"/>
    <x v="1"/>
    <x v="2"/>
    <x v="2"/>
    <x v="2"/>
    <x v="0"/>
    <x v="2"/>
    <x v="0"/>
    <x v="51"/>
    <x v="104"/>
    <x v="129"/>
    <x v="105"/>
    <x v="69"/>
    <x v="23"/>
    <x v="23"/>
    <x v="0"/>
    <x v="58"/>
    <x v="4"/>
    <x v="51"/>
  </r>
  <r>
    <x v="134"/>
    <x v="0"/>
    <x v="0"/>
    <x v="0"/>
    <x v="0"/>
    <x v="1"/>
    <x v="1"/>
    <x v="2"/>
    <x v="2"/>
    <x v="2"/>
    <x v="0"/>
    <x v="2"/>
    <x v="0"/>
    <x v="8"/>
    <x v="105"/>
    <x v="62"/>
    <x v="67"/>
    <x v="26"/>
    <x v="73"/>
    <x v="23"/>
    <x v="0"/>
    <x v="105"/>
    <x v="4"/>
    <x v="98"/>
  </r>
  <r>
    <x v="135"/>
    <x v="0"/>
    <x v="0"/>
    <x v="0"/>
    <x v="0"/>
    <x v="1"/>
    <x v="0"/>
    <x v="1"/>
    <x v="2"/>
    <x v="2"/>
    <x v="3"/>
    <x v="1"/>
    <x v="0"/>
    <x v="49"/>
    <x v="106"/>
    <x v="143"/>
    <x v="155"/>
    <x v="67"/>
    <x v="7"/>
    <x v="23"/>
    <x v="0"/>
    <x v="43"/>
    <x v="4"/>
    <x v="37"/>
  </r>
  <r>
    <x v="136"/>
    <x v="0"/>
    <x v="0"/>
    <x v="0"/>
    <x v="0"/>
    <x v="1"/>
    <x v="1"/>
    <x v="2"/>
    <x v="2"/>
    <x v="2"/>
    <x v="0"/>
    <x v="2"/>
    <x v="0"/>
    <x v="102"/>
    <x v="107"/>
    <x v="32"/>
    <x v="97"/>
    <x v="120"/>
    <x v="80"/>
    <x v="23"/>
    <x v="0"/>
    <x v="112"/>
    <x v="4"/>
    <x v="105"/>
  </r>
  <r>
    <x v="137"/>
    <x v="0"/>
    <x v="0"/>
    <x v="0"/>
    <x v="0"/>
    <x v="1"/>
    <x v="1"/>
    <x v="2"/>
    <x v="2"/>
    <x v="2"/>
    <x v="2"/>
    <x v="2"/>
    <x v="0"/>
    <x v="11"/>
    <x v="108"/>
    <x v="130"/>
    <x v="101"/>
    <x v="29"/>
    <x v="40"/>
    <x v="23"/>
    <x v="0"/>
    <x v="73"/>
    <x v="4"/>
    <x v="66"/>
  </r>
  <r>
    <x v="138"/>
    <x v="0"/>
    <x v="0"/>
    <x v="0"/>
    <x v="0"/>
    <x v="1"/>
    <x v="0"/>
    <x v="1"/>
    <x v="2"/>
    <x v="2"/>
    <x v="1"/>
    <x v="1"/>
    <x v="0"/>
    <x v="134"/>
    <x v="109"/>
    <x v="134"/>
    <x v="62"/>
    <x v="153"/>
    <x v="67"/>
    <x v="23"/>
    <x v="0"/>
    <x v="99"/>
    <x v="4"/>
    <x v="92"/>
  </r>
  <r>
    <x v="139"/>
    <x v="0"/>
    <x v="0"/>
    <x v="0"/>
    <x v="0"/>
    <x v="1"/>
    <x v="0"/>
    <x v="1"/>
    <x v="2"/>
    <x v="2"/>
    <x v="3"/>
    <x v="1"/>
    <x v="0"/>
    <x v="31"/>
    <x v="110"/>
    <x v="111"/>
    <x v="145"/>
    <x v="49"/>
    <x v="32"/>
    <x v="23"/>
    <x v="0"/>
    <x v="66"/>
    <x v="4"/>
    <x v="59"/>
  </r>
  <r>
    <x v="140"/>
    <x v="0"/>
    <x v="0"/>
    <x v="0"/>
    <x v="0"/>
    <x v="1"/>
    <x v="0"/>
    <x v="1"/>
    <x v="2"/>
    <x v="2"/>
    <x v="3"/>
    <x v="1"/>
    <x v="0"/>
    <x v="15"/>
    <x v="111"/>
    <x v="127"/>
    <x v="49"/>
    <x v="33"/>
    <x v="14"/>
    <x v="23"/>
    <x v="0"/>
    <x v="50"/>
    <x v="4"/>
    <x v="43"/>
  </r>
  <r>
    <x v="141"/>
    <x v="0"/>
    <x v="0"/>
    <x v="0"/>
    <x v="0"/>
    <x v="1"/>
    <x v="1"/>
    <x v="2"/>
    <x v="2"/>
    <x v="2"/>
    <x v="0"/>
    <x v="2"/>
    <x v="0"/>
    <x v="87"/>
    <x v="112"/>
    <x v="101"/>
    <x v="123"/>
    <x v="105"/>
    <x v="7"/>
    <x v="23"/>
    <x v="0"/>
    <x v="43"/>
    <x v="4"/>
    <x v="37"/>
  </r>
  <r>
    <x v="142"/>
    <x v="0"/>
    <x v="0"/>
    <x v="0"/>
    <x v="0"/>
    <x v="1"/>
    <x v="1"/>
    <x v="2"/>
    <x v="2"/>
    <x v="2"/>
    <x v="2"/>
    <x v="2"/>
    <x v="0"/>
    <x v="91"/>
    <x v="113"/>
    <x v="45"/>
    <x v="96"/>
    <x v="109"/>
    <x v="14"/>
    <x v="23"/>
    <x v="0"/>
    <x v="50"/>
    <x v="4"/>
    <x v="43"/>
  </r>
  <r>
    <x v="143"/>
    <x v="0"/>
    <x v="0"/>
    <x v="0"/>
    <x v="0"/>
    <x v="1"/>
    <x v="0"/>
    <x v="1"/>
    <x v="2"/>
    <x v="2"/>
    <x v="1"/>
    <x v="1"/>
    <x v="0"/>
    <x v="120"/>
    <x v="114"/>
    <x v="37"/>
    <x v="55"/>
    <x v="139"/>
    <x v="58"/>
    <x v="23"/>
    <x v="0"/>
    <x v="90"/>
    <x v="4"/>
    <x v="83"/>
  </r>
  <r>
    <x v="144"/>
    <x v="0"/>
    <x v="0"/>
    <x v="0"/>
    <x v="0"/>
    <x v="1"/>
    <x v="0"/>
    <x v="1"/>
    <x v="2"/>
    <x v="2"/>
    <x v="1"/>
    <x v="1"/>
    <x v="0"/>
    <x v="116"/>
    <x v="115"/>
    <x v="106"/>
    <x v="57"/>
    <x v="135"/>
    <x v="66"/>
    <x v="23"/>
    <x v="0"/>
    <x v="98"/>
    <x v="4"/>
    <x v="91"/>
  </r>
  <r>
    <x v="145"/>
    <x v="0"/>
    <x v="0"/>
    <x v="0"/>
    <x v="0"/>
    <x v="1"/>
    <x v="1"/>
    <x v="2"/>
    <x v="2"/>
    <x v="2"/>
    <x v="2"/>
    <x v="2"/>
    <x v="0"/>
    <x v="124"/>
    <x v="116"/>
    <x v="72"/>
    <x v="156"/>
    <x v="143"/>
    <x v="52"/>
    <x v="23"/>
    <x v="0"/>
    <x v="84"/>
    <x v="4"/>
    <x v="77"/>
  </r>
  <r>
    <x v="146"/>
    <x v="0"/>
    <x v="0"/>
    <x v="0"/>
    <x v="0"/>
    <x v="1"/>
    <x v="1"/>
    <x v="2"/>
    <x v="2"/>
    <x v="2"/>
    <x v="0"/>
    <x v="2"/>
    <x v="0"/>
    <x v="45"/>
    <x v="117"/>
    <x v="26"/>
    <x v="21"/>
    <x v="63"/>
    <x v="7"/>
    <x v="23"/>
    <x v="0"/>
    <x v="43"/>
    <x v="4"/>
    <x v="37"/>
  </r>
  <r>
    <x v="147"/>
    <x v="0"/>
    <x v="0"/>
    <x v="0"/>
    <x v="0"/>
    <x v="1"/>
    <x v="0"/>
    <x v="1"/>
    <x v="2"/>
    <x v="2"/>
    <x v="3"/>
    <x v="1"/>
    <x v="0"/>
    <x v="16"/>
    <x v="118"/>
    <x v="13"/>
    <x v="144"/>
    <x v="34"/>
    <x v="53"/>
    <x v="23"/>
    <x v="0"/>
    <x v="85"/>
    <x v="4"/>
    <x v="78"/>
  </r>
  <r>
    <x v="148"/>
    <x v="0"/>
    <x v="0"/>
    <x v="0"/>
    <x v="0"/>
    <x v="1"/>
    <x v="0"/>
    <x v="1"/>
    <x v="2"/>
    <x v="2"/>
    <x v="3"/>
    <x v="1"/>
    <x v="0"/>
    <x v="94"/>
    <x v="119"/>
    <x v="14"/>
    <x v="139"/>
    <x v="112"/>
    <x v="76"/>
    <x v="23"/>
    <x v="0"/>
    <x v="108"/>
    <x v="4"/>
    <x v="101"/>
  </r>
  <r>
    <x v="149"/>
    <x v="0"/>
    <x v="0"/>
    <x v="0"/>
    <x v="0"/>
    <x v="1"/>
    <x v="0"/>
    <x v="1"/>
    <x v="2"/>
    <x v="2"/>
    <x v="1"/>
    <x v="1"/>
    <x v="0"/>
    <x v="106"/>
    <x v="120"/>
    <x v="122"/>
    <x v="10"/>
    <x v="125"/>
    <x v="36"/>
    <x v="23"/>
    <x v="0"/>
    <x v="69"/>
    <x v="4"/>
    <x v="62"/>
  </r>
  <r>
    <x v="150"/>
    <x v="0"/>
    <x v="0"/>
    <x v="0"/>
    <x v="0"/>
    <x v="1"/>
    <x v="0"/>
    <x v="1"/>
    <x v="2"/>
    <x v="2"/>
    <x v="3"/>
    <x v="1"/>
    <x v="0"/>
    <x v="67"/>
    <x v="121"/>
    <x v="95"/>
    <x v="33"/>
    <x v="85"/>
    <x v="57"/>
    <x v="23"/>
    <x v="0"/>
    <x v="89"/>
    <x v="4"/>
    <x v="82"/>
  </r>
  <r>
    <x v="151"/>
    <x v="0"/>
    <x v="0"/>
    <x v="0"/>
    <x v="0"/>
    <x v="1"/>
    <x v="0"/>
    <x v="1"/>
    <x v="2"/>
    <x v="2"/>
    <x v="1"/>
    <x v="1"/>
    <x v="0"/>
    <x v="82"/>
    <x v="45"/>
    <x v="135"/>
    <x v="142"/>
    <x v="100"/>
    <x v="74"/>
    <x v="23"/>
    <x v="0"/>
    <x v="106"/>
    <x v="4"/>
    <x v="99"/>
  </r>
  <r>
    <x v="152"/>
    <x v="0"/>
    <x v="0"/>
    <x v="0"/>
    <x v="0"/>
    <x v="1"/>
    <x v="0"/>
    <x v="1"/>
    <x v="2"/>
    <x v="2"/>
    <x v="3"/>
    <x v="1"/>
    <x v="0"/>
    <x v="77"/>
    <x v="122"/>
    <x v="146"/>
    <x v="41"/>
    <x v="95"/>
    <x v="67"/>
    <x v="23"/>
    <x v="0"/>
    <x v="99"/>
    <x v="4"/>
    <x v="92"/>
  </r>
  <r>
    <x v="153"/>
    <x v="0"/>
    <x v="0"/>
    <x v="0"/>
    <x v="0"/>
    <x v="1"/>
    <x v="0"/>
    <x v="1"/>
    <x v="2"/>
    <x v="2"/>
    <x v="1"/>
    <x v="1"/>
    <x v="0"/>
    <x v="76"/>
    <x v="123"/>
    <x v="67"/>
    <x v="132"/>
    <x v="94"/>
    <x v="7"/>
    <x v="23"/>
    <x v="0"/>
    <x v="43"/>
    <x v="4"/>
    <x v="37"/>
  </r>
  <r>
    <x v="154"/>
    <x v="0"/>
    <x v="0"/>
    <x v="0"/>
    <x v="0"/>
    <x v="1"/>
    <x v="0"/>
    <x v="1"/>
    <x v="2"/>
    <x v="2"/>
    <x v="3"/>
    <x v="1"/>
    <x v="0"/>
    <x v="75"/>
    <x v="124"/>
    <x v="5"/>
    <x v="75"/>
    <x v="93"/>
    <x v="65"/>
    <x v="23"/>
    <x v="0"/>
    <x v="97"/>
    <x v="4"/>
    <x v="90"/>
  </r>
  <r>
    <x v="155"/>
    <x v="0"/>
    <x v="0"/>
    <x v="0"/>
    <x v="0"/>
    <x v="1"/>
    <x v="0"/>
    <x v="1"/>
    <x v="2"/>
    <x v="2"/>
    <x v="1"/>
    <x v="1"/>
    <x v="0"/>
    <x v="59"/>
    <x v="125"/>
    <x v="97"/>
    <x v="85"/>
    <x v="77"/>
    <x v="73"/>
    <x v="23"/>
    <x v="0"/>
    <x v="105"/>
    <x v="4"/>
    <x v="98"/>
  </r>
  <r>
    <x v="156"/>
    <x v="0"/>
    <x v="0"/>
    <x v="0"/>
    <x v="0"/>
    <x v="1"/>
    <x v="1"/>
    <x v="2"/>
    <x v="2"/>
    <x v="2"/>
    <x v="0"/>
    <x v="2"/>
    <x v="0"/>
    <x v="64"/>
    <x v="126"/>
    <x v="33"/>
    <x v="28"/>
    <x v="82"/>
    <x v="4"/>
    <x v="23"/>
    <x v="0"/>
    <x v="40"/>
    <x v="4"/>
    <x v="34"/>
  </r>
  <r>
    <x v="157"/>
    <x v="0"/>
    <x v="0"/>
    <x v="0"/>
    <x v="0"/>
    <x v="1"/>
    <x v="0"/>
    <x v="1"/>
    <x v="2"/>
    <x v="2"/>
    <x v="3"/>
    <x v="1"/>
    <x v="0"/>
    <x v="62"/>
    <x v="127"/>
    <x v="60"/>
    <x v="152"/>
    <x v="80"/>
    <x v="61"/>
    <x v="23"/>
    <x v="0"/>
    <x v="93"/>
    <x v="4"/>
    <x v="86"/>
  </r>
  <r>
    <x v="158"/>
    <x v="0"/>
    <x v="0"/>
    <x v="0"/>
    <x v="0"/>
    <x v="1"/>
    <x v="0"/>
    <x v="1"/>
    <x v="2"/>
    <x v="2"/>
    <x v="3"/>
    <x v="1"/>
    <x v="0"/>
    <x v="93"/>
    <x v="128"/>
    <x v="15"/>
    <x v="54"/>
    <x v="111"/>
    <x v="21"/>
    <x v="23"/>
    <x v="0"/>
    <x v="56"/>
    <x v="4"/>
    <x v="49"/>
  </r>
  <r>
    <x v="159"/>
    <x v="0"/>
    <x v="0"/>
    <x v="0"/>
    <x v="0"/>
    <x v="1"/>
    <x v="0"/>
    <x v="1"/>
    <x v="2"/>
    <x v="2"/>
    <x v="3"/>
    <x v="1"/>
    <x v="0"/>
    <x v="7"/>
    <x v="129"/>
    <x v="136"/>
    <x v="52"/>
    <x v="25"/>
    <x v="62"/>
    <x v="23"/>
    <x v="0"/>
    <x v="94"/>
    <x v="4"/>
    <x v="87"/>
  </r>
  <r>
    <x v="160"/>
    <x v="0"/>
    <x v="0"/>
    <x v="0"/>
    <x v="0"/>
    <x v="1"/>
    <x v="0"/>
    <x v="1"/>
    <x v="2"/>
    <x v="2"/>
    <x v="3"/>
    <x v="1"/>
    <x v="0"/>
    <x v="92"/>
    <x v="130"/>
    <x v="34"/>
    <x v="76"/>
    <x v="110"/>
    <x v="4"/>
    <x v="23"/>
    <x v="0"/>
    <x v="40"/>
    <x v="4"/>
    <x v="34"/>
  </r>
  <r>
    <x v="161"/>
    <x v="0"/>
    <x v="0"/>
    <x v="0"/>
    <x v="0"/>
    <x v="1"/>
    <x v="0"/>
    <x v="1"/>
    <x v="2"/>
    <x v="2"/>
    <x v="3"/>
    <x v="1"/>
    <x v="0"/>
    <x v="101"/>
    <x v="131"/>
    <x v="87"/>
    <x v="140"/>
    <x v="119"/>
    <x v="61"/>
    <x v="23"/>
    <x v="0"/>
    <x v="93"/>
    <x v="4"/>
    <x v="86"/>
  </r>
  <r>
    <x v="162"/>
    <x v="0"/>
    <x v="0"/>
    <x v="0"/>
    <x v="0"/>
    <x v="1"/>
    <x v="0"/>
    <x v="1"/>
    <x v="2"/>
    <x v="2"/>
    <x v="1"/>
    <x v="1"/>
    <x v="0"/>
    <x v="21"/>
    <x v="132"/>
    <x v="58"/>
    <x v="116"/>
    <x v="39"/>
    <x v="77"/>
    <x v="23"/>
    <x v="0"/>
    <x v="109"/>
    <x v="4"/>
    <x v="102"/>
  </r>
  <r>
    <x v="163"/>
    <x v="0"/>
    <x v="0"/>
    <x v="0"/>
    <x v="0"/>
    <x v="1"/>
    <x v="0"/>
    <x v="1"/>
    <x v="2"/>
    <x v="2"/>
    <x v="3"/>
    <x v="1"/>
    <x v="0"/>
    <x v="18"/>
    <x v="134"/>
    <x v="83"/>
    <x v="113"/>
    <x v="36"/>
    <x v="68"/>
    <x v="23"/>
    <x v="0"/>
    <x v="100"/>
    <x v="4"/>
    <x v="93"/>
  </r>
  <r>
    <x v="164"/>
    <x v="0"/>
    <x v="0"/>
    <x v="0"/>
    <x v="0"/>
    <x v="1"/>
    <x v="0"/>
    <x v="1"/>
    <x v="2"/>
    <x v="2"/>
    <x v="1"/>
    <x v="1"/>
    <x v="0"/>
    <x v="132"/>
    <x v="135"/>
    <x v="46"/>
    <x v="99"/>
    <x v="151"/>
    <x v="80"/>
    <x v="23"/>
    <x v="0"/>
    <x v="112"/>
    <x v="4"/>
    <x v="105"/>
  </r>
  <r>
    <x v="165"/>
    <x v="0"/>
    <x v="0"/>
    <x v="0"/>
    <x v="0"/>
    <x v="1"/>
    <x v="0"/>
    <x v="1"/>
    <x v="2"/>
    <x v="2"/>
    <x v="3"/>
    <x v="1"/>
    <x v="0"/>
    <x v="96"/>
    <x v="136"/>
    <x v="73"/>
    <x v="29"/>
    <x v="114"/>
    <x v="76"/>
    <x v="23"/>
    <x v="0"/>
    <x v="108"/>
    <x v="4"/>
    <x v="101"/>
  </r>
  <r>
    <x v="166"/>
    <x v="0"/>
    <x v="0"/>
    <x v="0"/>
    <x v="0"/>
    <x v="1"/>
    <x v="0"/>
    <x v="1"/>
    <x v="2"/>
    <x v="2"/>
    <x v="1"/>
    <x v="1"/>
    <x v="0"/>
    <x v="4"/>
    <x v="137"/>
    <x v="6"/>
    <x v="154"/>
    <x v="22"/>
    <x v="77"/>
    <x v="23"/>
    <x v="0"/>
    <x v="109"/>
    <x v="4"/>
    <x v="102"/>
  </r>
  <r>
    <x v="167"/>
    <x v="0"/>
    <x v="0"/>
    <x v="0"/>
    <x v="0"/>
    <x v="1"/>
    <x v="0"/>
    <x v="1"/>
    <x v="2"/>
    <x v="2"/>
    <x v="3"/>
    <x v="1"/>
    <x v="0"/>
    <x v="40"/>
    <x v="137"/>
    <x v="138"/>
    <x v="87"/>
    <x v="58"/>
    <x v="49"/>
    <x v="23"/>
    <x v="0"/>
    <x v="81"/>
    <x v="4"/>
    <x v="74"/>
  </r>
  <r>
    <x v="168"/>
    <x v="0"/>
    <x v="0"/>
    <x v="0"/>
    <x v="0"/>
    <x v="1"/>
    <x v="0"/>
    <x v="1"/>
    <x v="2"/>
    <x v="2"/>
    <x v="3"/>
    <x v="1"/>
    <x v="0"/>
    <x v="79"/>
    <x v="138"/>
    <x v="151"/>
    <x v="19"/>
    <x v="97"/>
    <x v="59"/>
    <x v="23"/>
    <x v="0"/>
    <x v="91"/>
    <x v="4"/>
    <x v="84"/>
  </r>
  <r>
    <x v="169"/>
    <x v="0"/>
    <x v="0"/>
    <x v="0"/>
    <x v="0"/>
    <x v="1"/>
    <x v="0"/>
    <x v="1"/>
    <x v="2"/>
    <x v="2"/>
    <x v="1"/>
    <x v="1"/>
    <x v="0"/>
    <x v="47"/>
    <x v="139"/>
    <x v="139"/>
    <x v="102"/>
    <x v="65"/>
    <x v="23"/>
    <x v="23"/>
    <x v="0"/>
    <x v="58"/>
    <x v="4"/>
    <x v="51"/>
  </r>
  <r>
    <x v="170"/>
    <x v="0"/>
    <x v="0"/>
    <x v="0"/>
    <x v="0"/>
    <x v="1"/>
    <x v="1"/>
    <x v="2"/>
    <x v="2"/>
    <x v="2"/>
    <x v="0"/>
    <x v="2"/>
    <x v="0"/>
    <x v="14"/>
    <x v="140"/>
    <x v="98"/>
    <x v="37"/>
    <x v="32"/>
    <x v="49"/>
    <x v="23"/>
    <x v="0"/>
    <x v="81"/>
    <x v="4"/>
    <x v="74"/>
  </r>
  <r>
    <x v="171"/>
    <x v="0"/>
    <x v="0"/>
    <x v="0"/>
    <x v="0"/>
    <x v="1"/>
    <x v="0"/>
    <x v="1"/>
    <x v="2"/>
    <x v="2"/>
    <x v="1"/>
    <x v="1"/>
    <x v="0"/>
    <x v="43"/>
    <x v="141"/>
    <x v="116"/>
    <x v="166"/>
    <x v="61"/>
    <x v="59"/>
    <x v="23"/>
    <x v="0"/>
    <x v="91"/>
    <x v="4"/>
    <x v="84"/>
  </r>
  <r>
    <x v="172"/>
    <x v="0"/>
    <x v="0"/>
    <x v="0"/>
    <x v="0"/>
    <x v="1"/>
    <x v="0"/>
    <x v="1"/>
    <x v="2"/>
    <x v="2"/>
    <x v="1"/>
    <x v="1"/>
    <x v="0"/>
    <x v="133"/>
    <x v="142"/>
    <x v="18"/>
    <x v="164"/>
    <x v="152"/>
    <x v="74"/>
    <x v="23"/>
    <x v="0"/>
    <x v="106"/>
    <x v="4"/>
    <x v="99"/>
  </r>
</pivotCacheRecords>
</file>

<file path=xl/pivotTables/_rels/pivotTable1.xml.rels><?xml version="1.0" encoding="UTF-8"?>
<Relationships xmlns="http://schemas.openxmlformats.org/package/2006/relationships"><Relationship Id="rId1" Type="http://schemas.openxmlformats.org/officeDocument/2006/relationships/pivotCacheDefinition" Target="../pivotCache/pivotCacheDefinition1.xml"/>
</Relationships>
</file>

<file path=xl/pivotTables/pivotTable1.xml><?xml version="1.0" encoding="utf-8"?>
<pivotTableDefinition xmlns="http://schemas.openxmlformats.org/spreadsheetml/2006/main" name="DataPilot1" cacheId="1" applyNumberFormats="0" applyBorderFormats="0" applyFontFormats="0" applyPatternFormats="0" applyAlignmentFormats="0" applyWidthHeightFormats="0" dataCaption="Values" showDrill="0" useAutoFormatting="0" itemPrintTitles="1" indent="0" outline="0" outlineData="0" compact="0" compactData="0">
  <location ref="A1:D190" firstHeaderRow="1" firstDataRow="2" firstDataCol="2"/>
  <pivotFields count="24">
    <pivotField axis="axisRow" compact="0" showAll="0" defaultSubtotal="0" outline="0">
      <items count="17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</items>
    </pivotField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compact="0" showAll="0"/>
    <pivotField dataField="1" compact="0" showAll="0" outline="0"/>
    <pivotField axis="axisRow" compact="0" showAll="0" defaultSubtotal="0" outline="0">
      <items count="11">
        <item x="0"/>
        <item x="1"/>
        <item x="2"/>
        <item x="3"/>
        <item x="4"/>
        <item x="5"/>
        <item x="6"/>
        <item x="9"/>
        <item x="10"/>
        <item x="7"/>
        <item x="8"/>
      </items>
    </pivotField>
    <pivotField dataField="1" compact="0" showAll="0" outline="0"/>
  </pivotFields>
  <rowFields count="2">
    <field x="0"/>
    <field x="22"/>
  </rowFields>
  <colFields count="1">
    <field x="-2"/>
  </colFields>
  <dataFields count="2">
    <dataField name="Suma - Neto" fld="21" subtotal="sum" numFmtId="167"/>
    <dataField name="Suma - IVA" fld="23" subtotal="sum" numFmtId="167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drawing" Target="../drawings/drawing9.xm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drawing" Target="../drawings/drawing10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pivotTable" Target="../pivotTables/pivotTable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drawing" Target="../drawings/drawing6.x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drawing" Target="../drawings/drawing7.xm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drawing" Target="../drawings/drawing8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X1273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pane xSplit="0" ySplit="1" topLeftCell="A2" activePane="bottomLeft" state="frozen"/>
      <selection pane="topLeft" activeCell="A1" activeCellId="0" sqref="A1"/>
      <selection pane="bottomLeft" activeCell="A1" activeCellId="0" sqref="A1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8.69"/>
    <col collapsed="false" customWidth="true" hidden="false" outlineLevel="0" max="2" min="2" style="1" width="13.22"/>
    <col collapsed="false" customWidth="true" hidden="false" outlineLevel="0" max="3" min="3" style="1" width="21.44"/>
    <col collapsed="false" customWidth="true" hidden="false" outlineLevel="0" max="12" min="12" style="1" width="2.86"/>
    <col collapsed="false" customWidth="true" hidden="false" outlineLevel="0" max="13" min="13" style="1" width="19.29"/>
    <col collapsed="false" customWidth="true" hidden="false" outlineLevel="0" max="14" min="14" style="1" width="17.57"/>
    <col collapsed="false" customWidth="true" hidden="false" outlineLevel="0" max="15" min="15" style="1" width="23.71"/>
    <col collapsed="false" customWidth="true" hidden="false" outlineLevel="0" max="18" min="18" style="1" width="16"/>
    <col collapsed="false" customWidth="true" hidden="false" outlineLevel="0" max="22" min="22" style="1" width="39"/>
    <col collapsed="false" customWidth="true" hidden="false" outlineLevel="0" max="29" min="29" style="1" width="12.98"/>
    <col collapsed="false" customWidth="true" hidden="false" outlineLevel="0" max="30" min="30" style="1" width="9.48"/>
    <col collapsed="false" customWidth="true" hidden="false" outlineLevel="0" max="32" min="31" style="1" width="17.82"/>
    <col collapsed="false" customWidth="true" hidden="false" outlineLevel="0" max="33" min="33" style="1" width="14"/>
    <col collapsed="false" customWidth="true" hidden="false" outlineLevel="0" max="34" min="34" style="1" width="22.81"/>
    <col collapsed="false" customWidth="true" hidden="false" outlineLevel="0" max="35" min="35" style="1" width="16.67"/>
    <col collapsed="false" customWidth="true" hidden="false" outlineLevel="0" max="36" min="36" style="1" width="19.45"/>
    <col collapsed="false" customWidth="true" hidden="false" outlineLevel="0" max="37" min="37" style="1" width="18.87"/>
    <col collapsed="false" customWidth="true" hidden="false" outlineLevel="0" max="38" min="38" style="1" width="3"/>
    <col collapsed="false" customWidth="false" hidden="false" outlineLevel="0" max="42" min="39" style="1" width="11.57"/>
    <col collapsed="false" customWidth="true" hidden="false" outlineLevel="0" max="65" min="65" style="1" width="12.4"/>
    <col collapsed="false" customWidth="true" hidden="false" outlineLevel="0" max="68" min="66" style="1" width="7.39"/>
    <col collapsed="false" customWidth="true" hidden="false" outlineLevel="0" max="69" min="69" style="1" width="14"/>
    <col collapsed="false" customWidth="true" hidden="false" outlineLevel="0" max="70" min="70" style="1" width="22.81"/>
    <col collapsed="false" customWidth="true" hidden="false" outlineLevel="0" max="71" min="71" style="1" width="16.67"/>
    <col collapsed="false" customWidth="true" hidden="false" outlineLevel="0" max="72" min="72" style="1" width="19.45"/>
    <col collapsed="false" customWidth="true" hidden="false" outlineLevel="0" max="73" min="73" style="1" width="18.87"/>
    <col collapsed="false" customWidth="true" hidden="false" outlineLevel="0" max="74" min="74" style="0" width="4.29"/>
    <col collapsed="false" customWidth="true" hidden="false" outlineLevel="0" max="75" min="75" style="0" width="20.75"/>
  </cols>
  <sheetData>
    <row r="1" customFormat="false" ht="12.7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3"/>
      <c r="AM1" s="2" t="s">
        <v>0</v>
      </c>
      <c r="AN1" s="2" t="s">
        <v>1</v>
      </c>
      <c r="AO1" s="2" t="s">
        <v>2</v>
      </c>
      <c r="AP1" s="2" t="s">
        <v>3</v>
      </c>
      <c r="AQ1" s="2" t="s">
        <v>4</v>
      </c>
      <c r="AR1" s="2" t="s">
        <v>5</v>
      </c>
      <c r="AS1" s="2" t="s">
        <v>6</v>
      </c>
      <c r="AT1" s="2" t="s">
        <v>7</v>
      </c>
      <c r="AU1" s="2" t="s">
        <v>8</v>
      </c>
      <c r="AV1" s="2" t="s">
        <v>9</v>
      </c>
      <c r="AW1" s="2" t="s">
        <v>10</v>
      </c>
      <c r="AX1" s="2" t="s">
        <v>12</v>
      </c>
      <c r="AY1" s="2" t="s">
        <v>13</v>
      </c>
      <c r="AZ1" s="2" t="s">
        <v>14</v>
      </c>
      <c r="BA1" s="2" t="s">
        <v>16</v>
      </c>
      <c r="BB1" s="2" t="s">
        <v>17</v>
      </c>
      <c r="BC1" s="2" t="s">
        <v>18</v>
      </c>
      <c r="BD1" s="2" t="s">
        <v>19</v>
      </c>
      <c r="BE1" s="2" t="s">
        <v>20</v>
      </c>
      <c r="BF1" s="2" t="s">
        <v>21</v>
      </c>
      <c r="BG1" s="2" t="s">
        <v>22</v>
      </c>
      <c r="BH1" s="2" t="s">
        <v>23</v>
      </c>
      <c r="BI1" s="2" t="s">
        <v>24</v>
      </c>
      <c r="BJ1" s="2" t="s">
        <v>25</v>
      </c>
      <c r="BK1" s="2" t="s">
        <v>26</v>
      </c>
      <c r="BL1" s="2" t="s">
        <v>27</v>
      </c>
      <c r="BM1" s="2" t="s">
        <v>28</v>
      </c>
      <c r="BN1" s="2" t="s">
        <v>29</v>
      </c>
      <c r="BO1" s="2" t="s">
        <v>30</v>
      </c>
      <c r="BP1" s="2" t="s">
        <v>31</v>
      </c>
      <c r="BQ1" s="2" t="s">
        <v>32</v>
      </c>
      <c r="BR1" s="2" t="s">
        <v>33</v>
      </c>
      <c r="BS1" s="2" t="s">
        <v>34</v>
      </c>
      <c r="BT1" s="2" t="s">
        <v>35</v>
      </c>
      <c r="BU1" s="2" t="s">
        <v>36</v>
      </c>
      <c r="BW1" s="4" t="str">
        <f aca="false">IF(F1="","",CONCATENATE(AM1,"|'",AN1,"'|'",AO1,"'|'",AP1,"'|'",AQ1,"'|'",AR1,"'|'",AS1,"'|'",AT1,"'|'",AU1,"'|",AV1,"|",AW1,"|",AX1,"|'",AY1,"'|",AZ1,"|",BA1,"|",BB1,"|'",BC1,"'|'",BD1,"'|'",BE1,"'|'",BF1,"'|",BG1,"|",BH1,"|",BI1,"|",BJ1,"|",BK1,"|",BL1,"|",BM1,"|",BN1,"|",BO1,"|",BP1,"|",BQ1,"|'",BR1,"'|",BS1,"|",BT1,"|",BU1))</f>
        <v>Facturar|'CUIT Representado'|'Denominacion Representado'|'Condicion IVA'|'ID'|'Fecha del comprobante'|'Fecha Desde'|'Fecha Hasta'|'Vencimiento'|Punto de Venta|Tipo de Cbte|Concepto|'Condicion de Venta'|Condicion Receptor IVA|Doc Tipo|Doc Nro|'Denominacion del receptor'|'Domicilio Emisor'|'Domicilio Receptor'|'Descripcion'|Cantidad|Precio unitario|Bonificacion|Neto|Alicuota IVA|IVA|Subtotal|Tipo Cbte Asociado|Punto de Venta Cbte Asociado|Nro Cbte Asociado|Tributos ID|'Tributos Descripcion'|Tributos Base|Tributos Alicuota|Tributos Importe</v>
      </c>
      <c r="BX1" s="1"/>
    </row>
    <row r="2" customFormat="false" ht="12.75" hidden="false" customHeight="false" outlineLevel="0" collapsed="false">
      <c r="A2" s="5" t="s">
        <v>37</v>
      </c>
      <c r="B2" s="1" t="n">
        <v>30650940667</v>
      </c>
      <c r="C2" s="5" t="s">
        <v>38</v>
      </c>
      <c r="D2" s="5" t="s">
        <v>39</v>
      </c>
      <c r="E2" s="1" t="n">
        <v>1</v>
      </c>
      <c r="F2" s="6" t="n">
        <f aca="true">TODAY()</f>
        <v>45979</v>
      </c>
      <c r="G2" s="7" t="n">
        <f aca="false">DATE(YEAR(H2),MONTH(H2),1)</f>
        <v>45931</v>
      </c>
      <c r="H2" s="7" t="n">
        <f aca="false">EOMONTH(F2,-1)</f>
        <v>45961</v>
      </c>
      <c r="I2" s="7" t="n">
        <f aca="false">F2</f>
        <v>45979</v>
      </c>
      <c r="J2" s="1" t="n">
        <v>1</v>
      </c>
      <c r="K2" s="5" t="s">
        <v>40</v>
      </c>
      <c r="L2" s="8" t="str">
        <f aca="false">IF(K2="","",RIGHT(K2,1))</f>
        <v>A</v>
      </c>
      <c r="M2" s="5" t="s">
        <v>41</v>
      </c>
      <c r="N2" s="5" t="s">
        <v>42</v>
      </c>
      <c r="O2" s="5" t="s">
        <v>43</v>
      </c>
      <c r="P2" s="8" t="str">
        <f aca="false">IF(K2="","",VLOOKUP(O2,CondicionReceptor!$B$2:$D$12,3,0))</f>
        <v>A;M;C</v>
      </c>
      <c r="Q2" s="5" t="s">
        <v>44</v>
      </c>
      <c r="R2" s="1" t="n">
        <v>20000000000</v>
      </c>
      <c r="S2" s="5" t="s">
        <v>45</v>
      </c>
      <c r="T2" s="5" t="s">
        <v>46</v>
      </c>
      <c r="U2" s="5" t="s">
        <v>47</v>
      </c>
      <c r="V2" s="5" t="s">
        <v>48</v>
      </c>
      <c r="W2" s="1" t="n">
        <v>1</v>
      </c>
      <c r="X2" s="1" t="n">
        <v>100</v>
      </c>
      <c r="Z2" s="9" t="n">
        <f aca="false">ROUND(W2*X2-Y2,2)</f>
        <v>100</v>
      </c>
      <c r="AA2" s="10" t="n">
        <v>0.105</v>
      </c>
      <c r="AB2" s="11" t="n">
        <f aca="false">ROUND(IFERROR(Z2*AA2,0),2)</f>
        <v>10.5</v>
      </c>
      <c r="AC2" s="11" t="n">
        <f aca="false">AB2+Z2</f>
        <v>110.5</v>
      </c>
      <c r="AD2" s="5"/>
      <c r="AE2" s="12"/>
      <c r="AF2" s="12"/>
      <c r="AG2" s="13" t="s">
        <v>49</v>
      </c>
      <c r="AH2" s="12" t="s">
        <v>50</v>
      </c>
      <c r="AI2" s="12" t="n">
        <f aca="false">Z2</f>
        <v>100</v>
      </c>
      <c r="AJ2" s="14" t="n">
        <v>0.0333</v>
      </c>
      <c r="AK2" s="9" t="n">
        <f aca="false">AI2*AJ2</f>
        <v>3.33</v>
      </c>
      <c r="AM2" s="15" t="str">
        <f aca="false">+A2</f>
        <v>SI</v>
      </c>
      <c r="AN2" s="15" t="n">
        <f aca="false">+B2</f>
        <v>30650940667</v>
      </c>
      <c r="AO2" s="15" t="str">
        <f aca="false">+C2</f>
        <v>Bustos &amp; Hope SH</v>
      </c>
      <c r="AP2" s="15" t="str">
        <f aca="false">+D2</f>
        <v>Responsable Inscripto</v>
      </c>
      <c r="AQ2" s="15" t="n">
        <f aca="false">E2</f>
        <v>1</v>
      </c>
      <c r="AR2" s="15" t="str">
        <f aca="false">TEXT(DAY(F2),"00")&amp;"/"&amp;TEXT(MONTH(F2),"00")&amp;"/"&amp;YEAR(F2)</f>
        <v>18/11/2025</v>
      </c>
      <c r="AS2" s="15" t="str">
        <f aca="false">TEXT(DAY(G2),"00")&amp;"/"&amp;TEXT(MONTH(G2),"00")&amp;"/"&amp;YEAR(G2)</f>
        <v>01/10/2025</v>
      </c>
      <c r="AT2" s="15" t="str">
        <f aca="false">TEXT(DAY(H2),"00")&amp;"/"&amp;TEXT(MONTH(H2),"00")&amp;"/"&amp;YEAR(H2)</f>
        <v>31/10/2025</v>
      </c>
      <c r="AU2" s="15" t="str">
        <f aca="false">TEXT(DAY(I2),"00")&amp;"/"&amp;TEXT(MONTH(I2),"00")&amp;"/"&amp;YEAR(I2)</f>
        <v>18/11/2025</v>
      </c>
      <c r="AV2" s="15" t="n">
        <f aca="false">IF(J2="","",J2)</f>
        <v>1</v>
      </c>
      <c r="AW2" s="15" t="n">
        <f aca="false">IFERROR(VLOOKUP(K2,TiposComprobantes!$B$2:$C$37,2,0),"")</f>
        <v>1</v>
      </c>
      <c r="AX2" s="15" t="n">
        <f aca="false">IFERROR(VLOOKUP(M2,TipoConceptos!$B$2:$C$4,2,0),"")</f>
        <v>1</v>
      </c>
      <c r="AY2" s="15" t="str">
        <f aca="false">N2</f>
        <v>Cuenta Corriente</v>
      </c>
      <c r="AZ2" s="15" t="n">
        <f aca="false">IFERROR(VLOOKUP(O2,CondicionReceptor!$B$2:$C$12,2,0),0)</f>
        <v>1</v>
      </c>
      <c r="BA2" s="15" t="n">
        <f aca="false">IFERROR(VLOOKUP(Q2,TiposDocumentos!$B$2:$C$37,2,0),99)</f>
        <v>80</v>
      </c>
      <c r="BB2" s="15" t="n">
        <f aca="false">R2</f>
        <v>20000000000</v>
      </c>
      <c r="BC2" s="15" t="str">
        <f aca="false">IF(S2="","",S2)</f>
        <v>Empresa S.A</v>
      </c>
      <c r="BD2" s="15" t="str">
        <f aca="false">IF(T2="","",T2)</f>
        <v>Dirección Emisor</v>
      </c>
      <c r="BE2" s="15" t="str">
        <f aca="false">IF(U2="","",U2)</f>
        <v>Dirección Empresa</v>
      </c>
      <c r="BF2" s="15" t="str">
        <f aca="false">IF(V2="","",V2)</f>
        <v>Item 1</v>
      </c>
      <c r="BG2" s="15" t="n">
        <f aca="false">IF(W2="","",W2)</f>
        <v>1</v>
      </c>
      <c r="BH2" s="15" t="n">
        <f aca="false">IF(X2="","",X2)</f>
        <v>100</v>
      </c>
      <c r="BI2" s="15" t="n">
        <f aca="false">IF(Y2="",0,Y2)</f>
        <v>0</v>
      </c>
      <c r="BJ2" s="11" t="n">
        <f aca="false">IF(Z2="","",Z2)</f>
        <v>100</v>
      </c>
      <c r="BK2" s="15" t="n">
        <f aca="false">VLOOKUP(AA2,TiposIVA!$B$2:$C$11,2,0)</f>
        <v>4</v>
      </c>
      <c r="BL2" s="11" t="n">
        <f aca="false">IF(AB2="","",AB2)</f>
        <v>10.5</v>
      </c>
      <c r="BM2" s="11" t="n">
        <f aca="false">IF(AC2="","",AC2)</f>
        <v>110.5</v>
      </c>
      <c r="BN2" s="16" t="str">
        <f aca="false">IFERROR(VLOOKUP(AD2,TiposComprobantes!$B$2:$C$37,2,0),"")</f>
        <v/>
      </c>
      <c r="BO2" s="16" t="str">
        <f aca="false">IF(AE2="","",AE2)</f>
        <v/>
      </c>
      <c r="BP2" s="16" t="str">
        <f aca="false">IF(AF2="","",AF2)</f>
        <v/>
      </c>
      <c r="BQ2" s="16" t="n">
        <f aca="false">IFERROR(VLOOKUP(AG2,TiposTributos!$B$1:$C$12,2,0),"")</f>
        <v>4</v>
      </c>
      <c r="BR2" s="16" t="str">
        <f aca="false">IF(AH2="","",AH2)</f>
        <v>Percepcion IIBB Misiones</v>
      </c>
      <c r="BS2" s="11" t="n">
        <f aca="false">AI2</f>
        <v>100</v>
      </c>
      <c r="BT2" s="11" t="n">
        <f aca="false">AJ2*100</f>
        <v>3.33</v>
      </c>
      <c r="BU2" s="11" t="n">
        <f aca="false">AK2</f>
        <v>3.33</v>
      </c>
      <c r="BW2" s="15" t="str">
        <f aca="false">IF(F2="","",CONCATENATE(AM2,"|'",AN2,"'|'",AO2,"'|'",AP2,"'|'",AQ2,"'|'",AR2,"'|'",AS2,"'|'",AT2,"'|'",AU2,"'|",AV2,"|",AW2,"|",AX2,"|'",AY2,"'|",AZ2,"|",BA2,"|",BB2,"|'",BC2,"'|'",BD2,"'|'",BE2,"'|'",BF2,"'|",BG2,"|",BH2,"|",BI2,"|",BJ2,"|",BK2,"|",BL2,"|",BM2,"|",BN2,"|",BO2,"|",BP2,"|",BQ2,"|'",BR2,"'|",BS2,"|",BT2,"|",BU2))</f>
        <v>SI|'30650940667'|'Bustos &amp; Hope SH'|'Responsable Inscripto'|'1'|'18/11/2025'|'01/10/2025'|'31/10/2025'|'18/11/2025'|1|1|1|'Cuenta Corriente'|1|80|20000000000|'Empresa S.A'|'Dirección Emisor'|'Dirección Empresa'|'Item 1'|1|100|0|100|4|10,5|110,5||||4|'Percepcion IIBB Misiones'|100|3,33|3,33</v>
      </c>
      <c r="BX2" s="1"/>
    </row>
    <row r="3" customFormat="false" ht="12.75" hidden="false" customHeight="false" outlineLevel="0" collapsed="false">
      <c r="A3" s="5" t="s">
        <v>37</v>
      </c>
      <c r="B3" s="1" t="n">
        <v>30650940667</v>
      </c>
      <c r="C3" s="5" t="s">
        <v>38</v>
      </c>
      <c r="D3" s="5" t="s">
        <v>39</v>
      </c>
      <c r="E3" s="1" t="n">
        <v>1</v>
      </c>
      <c r="F3" s="6" t="n">
        <f aca="true">TODAY()</f>
        <v>45979</v>
      </c>
      <c r="G3" s="7" t="n">
        <f aca="false">DATE(YEAR(H3),MONTH(H3),1)</f>
        <v>45931</v>
      </c>
      <c r="H3" s="7" t="n">
        <f aca="false">EOMONTH(F3,-1)</f>
        <v>45961</v>
      </c>
      <c r="I3" s="7" t="n">
        <f aca="false">F3</f>
        <v>45979</v>
      </c>
      <c r="K3" s="5"/>
      <c r="L3" s="8" t="str">
        <f aca="false">IF(K3="","",RIGHT(K3,1))</f>
        <v/>
      </c>
      <c r="M3" s="5"/>
      <c r="N3" s="5"/>
      <c r="P3" s="8" t="str">
        <f aca="false">IF(K3="","",VLOOKUP(O3,CondicionReceptor!$B$2:$D$12,3,0))</f>
        <v/>
      </c>
      <c r="Q3" s="5"/>
      <c r="V3" s="5" t="s">
        <v>51</v>
      </c>
      <c r="W3" s="1" t="n">
        <v>1</v>
      </c>
      <c r="X3" s="1" t="n">
        <v>100</v>
      </c>
      <c r="Z3" s="9" t="n">
        <f aca="false">ROUND(W3*X3-Y3,2)</f>
        <v>100</v>
      </c>
      <c r="AA3" s="10" t="n">
        <v>0.105</v>
      </c>
      <c r="AB3" s="11" t="n">
        <f aca="false">ROUND(IFERROR(Z3*AA3,0),2)</f>
        <v>10.5</v>
      </c>
      <c r="AC3" s="11" t="n">
        <f aca="false">AB3+Z3</f>
        <v>110.5</v>
      </c>
      <c r="AD3" s="5"/>
      <c r="AE3" s="12"/>
      <c r="AF3" s="12"/>
      <c r="AG3" s="13"/>
      <c r="AH3" s="12"/>
      <c r="AI3" s="12"/>
      <c r="AJ3" s="14"/>
      <c r="AK3" s="9" t="n">
        <f aca="false">AI3*AJ3</f>
        <v>0</v>
      </c>
      <c r="AM3" s="15" t="str">
        <f aca="false">+A3</f>
        <v>SI</v>
      </c>
      <c r="AN3" s="15" t="n">
        <f aca="false">+B3</f>
        <v>30650940667</v>
      </c>
      <c r="AO3" s="15" t="str">
        <f aca="false">+C3</f>
        <v>Bustos &amp; Hope SH</v>
      </c>
      <c r="AP3" s="15" t="str">
        <f aca="false">+D3</f>
        <v>Responsable Inscripto</v>
      </c>
      <c r="AQ3" s="15" t="n">
        <f aca="false">E3</f>
        <v>1</v>
      </c>
      <c r="AR3" s="15" t="str">
        <f aca="false">TEXT(DAY(F3),"00")&amp;"/"&amp;TEXT(MONTH(F3),"00")&amp;"/"&amp;YEAR(F3)</f>
        <v>18/11/2025</v>
      </c>
      <c r="AS3" s="15" t="str">
        <f aca="false">TEXT(DAY(G3),"00")&amp;"/"&amp;TEXT(MONTH(G3),"00")&amp;"/"&amp;YEAR(G3)</f>
        <v>01/10/2025</v>
      </c>
      <c r="AT3" s="15" t="str">
        <f aca="false">TEXT(DAY(H3),"00")&amp;"/"&amp;TEXT(MONTH(H3),"00")&amp;"/"&amp;YEAR(H3)</f>
        <v>31/10/2025</v>
      </c>
      <c r="AU3" s="15" t="str">
        <f aca="false">TEXT(DAY(I3),"00")&amp;"/"&amp;TEXT(MONTH(I3),"00")&amp;"/"&amp;YEAR(I3)</f>
        <v>18/11/2025</v>
      </c>
      <c r="AV3" s="15" t="str">
        <f aca="false">IF(J3="","",J3)</f>
        <v/>
      </c>
      <c r="AW3" s="15" t="str">
        <f aca="false">IFERROR(VLOOKUP(K3,TiposComprobantes!$B$2:$C$37,2,0),"")</f>
        <v/>
      </c>
      <c r="AX3" s="15" t="str">
        <f aca="false">IFERROR(VLOOKUP(M3,TipoConceptos!$B$2:$C$4,2,0),"")</f>
        <v/>
      </c>
      <c r="AY3" s="15" t="n">
        <f aca="false">N3</f>
        <v>0</v>
      </c>
      <c r="AZ3" s="15" t="n">
        <f aca="false">IFERROR(VLOOKUP(O3,CondicionReceptor!$B$2:$C$12,2,0),0)</f>
        <v>0</v>
      </c>
      <c r="BA3" s="15" t="n">
        <f aca="false">IFERROR(VLOOKUP(Q3,TiposDocumentos!$B$2:$C$37,2,0),99)</f>
        <v>99</v>
      </c>
      <c r="BB3" s="15" t="n">
        <f aca="false">R3</f>
        <v>0</v>
      </c>
      <c r="BC3" s="15" t="str">
        <f aca="false">IF(S3="","",S3)</f>
        <v/>
      </c>
      <c r="BD3" s="15" t="str">
        <f aca="false">IF(T3="","",T3)</f>
        <v/>
      </c>
      <c r="BE3" s="15" t="str">
        <f aca="false">IF(U3="","",U3)</f>
        <v/>
      </c>
      <c r="BF3" s="15" t="str">
        <f aca="false">IF(V3="","",V3)</f>
        <v>Item 2</v>
      </c>
      <c r="BG3" s="15" t="n">
        <f aca="false">IF(W3="","",W3)</f>
        <v>1</v>
      </c>
      <c r="BH3" s="15" t="n">
        <f aca="false">IF(X3="","",X3)</f>
        <v>100</v>
      </c>
      <c r="BI3" s="15" t="n">
        <f aca="false">IF(Y3="",0,Y3)</f>
        <v>0</v>
      </c>
      <c r="BJ3" s="11" t="n">
        <f aca="false">IF(Z3="","",Z3)</f>
        <v>100</v>
      </c>
      <c r="BK3" s="15" t="n">
        <f aca="false">VLOOKUP(AA3,TiposIVA!$B$2:$C$11,2,0)</f>
        <v>4</v>
      </c>
      <c r="BL3" s="11" t="n">
        <f aca="false">IF(AB3="","",AB3)</f>
        <v>10.5</v>
      </c>
      <c r="BM3" s="11" t="n">
        <f aca="false">IF(AC3="","",AC3)</f>
        <v>110.5</v>
      </c>
      <c r="BN3" s="16" t="str">
        <f aca="false">IFERROR(VLOOKUP(AD3,TiposComprobantes!$B$2:$C$37,2,0),"")</f>
        <v/>
      </c>
      <c r="BO3" s="16" t="str">
        <f aca="false">IF(AE3="","",AE3)</f>
        <v/>
      </c>
      <c r="BP3" s="16" t="str">
        <f aca="false">IF(AF3="","",AF3)</f>
        <v/>
      </c>
      <c r="BQ3" s="16" t="str">
        <f aca="false">IFERROR(VLOOKUP(AG3,TiposTributos!$B$1:$C$12,2,0),"")</f>
        <v/>
      </c>
      <c r="BR3" s="16" t="str">
        <f aca="false">IF(AH3="","",AH3)</f>
        <v/>
      </c>
      <c r="BS3" s="11" t="n">
        <f aca="false">AI3</f>
        <v>0</v>
      </c>
      <c r="BT3" s="11" t="n">
        <f aca="false">AJ3*100</f>
        <v>0</v>
      </c>
      <c r="BU3" s="11" t="n">
        <f aca="false">AK3</f>
        <v>0</v>
      </c>
      <c r="BW3" s="15" t="str">
        <f aca="false">IF(F3="","",CONCATENATE(AM3,"|'",AN3,"'|'",AO3,"'|'",AP3,"'|'",AQ3,"'|'",AR3,"'|'",AS3,"'|'",AT3,"'|'",AU3,"'|",AV3,"|",AW3,"|",AX3,"|'",AY3,"'|",AZ3,"|",BA3,"|",BB3,"|'",BC3,"'|'",BD3,"'|'",BE3,"'|'",BF3,"'|",BG3,"|",BH3,"|",BI3,"|",BJ3,"|",BK3,"|",BL3,"|",BM3,"|",BN3,"|",BO3,"|",BP3,"|",BQ3,"|'",BR3,"'|",BS3,"|",BT3,"|",BU3))</f>
        <v>SI|'30650940667'|'Bustos &amp; Hope SH'|'Responsable Inscripto'|'1'|'18/11/2025'|'01/10/2025'|'31/10/2025'|'18/11/2025'||||'0'|0|99|0|''|''|''|'Item 2'|1|100|0|100|4|10,5|110,5|||||''|0|0|0</v>
      </c>
      <c r="BX3" s="1"/>
    </row>
    <row r="4" customFormat="false" ht="12.75" hidden="false" customHeight="false" outlineLevel="0" collapsed="false">
      <c r="A4" s="5" t="s">
        <v>37</v>
      </c>
      <c r="B4" s="1" t="n">
        <v>30650940667</v>
      </c>
      <c r="C4" s="5" t="s">
        <v>38</v>
      </c>
      <c r="D4" s="5" t="s">
        <v>39</v>
      </c>
      <c r="E4" s="1" t="n">
        <v>1</v>
      </c>
      <c r="F4" s="6" t="n">
        <f aca="true">TODAY()</f>
        <v>45979</v>
      </c>
      <c r="G4" s="7" t="n">
        <f aca="false">DATE(YEAR(H4),MONTH(H4),1)</f>
        <v>45931</v>
      </c>
      <c r="H4" s="7" t="n">
        <f aca="false">EOMONTH(F4,-1)</f>
        <v>45961</v>
      </c>
      <c r="I4" s="7" t="n">
        <f aca="false">F4</f>
        <v>45979</v>
      </c>
      <c r="K4" s="5"/>
      <c r="L4" s="8" t="str">
        <f aca="false">IF(K4="","",RIGHT(K4,1))</f>
        <v/>
      </c>
      <c r="M4" s="5"/>
      <c r="N4" s="5"/>
      <c r="P4" s="8" t="str">
        <f aca="false">IF(K4="","",VLOOKUP(O4,CondicionReceptor!$B$2:$D$12,3,0))</f>
        <v/>
      </c>
      <c r="Q4" s="5"/>
      <c r="V4" s="5" t="s">
        <v>52</v>
      </c>
      <c r="W4" s="1" t="n">
        <v>1</v>
      </c>
      <c r="X4" s="1" t="n">
        <v>100</v>
      </c>
      <c r="Z4" s="9" t="n">
        <f aca="false">ROUND(W4*X4-Y4,2)</f>
        <v>100</v>
      </c>
      <c r="AA4" s="10" t="n">
        <v>0.21</v>
      </c>
      <c r="AB4" s="11" t="n">
        <f aca="false">ROUND(IFERROR(Z4*AA4,0),2)</f>
        <v>21</v>
      </c>
      <c r="AC4" s="11" t="n">
        <f aca="false">AB4+Z4</f>
        <v>121</v>
      </c>
      <c r="AD4" s="5"/>
      <c r="AE4" s="12"/>
      <c r="AF4" s="12"/>
      <c r="AG4" s="13"/>
      <c r="AH4" s="12"/>
      <c r="AI4" s="12"/>
      <c r="AJ4" s="14"/>
      <c r="AK4" s="9" t="n">
        <f aca="false">AI4*AJ4</f>
        <v>0</v>
      </c>
      <c r="AM4" s="15" t="str">
        <f aca="false">+A4</f>
        <v>SI</v>
      </c>
      <c r="AN4" s="15" t="n">
        <f aca="false">+B4</f>
        <v>30650940667</v>
      </c>
      <c r="AO4" s="15" t="str">
        <f aca="false">+C4</f>
        <v>Bustos &amp; Hope SH</v>
      </c>
      <c r="AP4" s="15" t="str">
        <f aca="false">+D4</f>
        <v>Responsable Inscripto</v>
      </c>
      <c r="AQ4" s="15" t="n">
        <f aca="false">E4</f>
        <v>1</v>
      </c>
      <c r="AR4" s="15" t="str">
        <f aca="false">TEXT(DAY(F4),"00")&amp;"/"&amp;TEXT(MONTH(F4),"00")&amp;"/"&amp;YEAR(F4)</f>
        <v>18/11/2025</v>
      </c>
      <c r="AS4" s="15" t="str">
        <f aca="false">TEXT(DAY(G4),"00")&amp;"/"&amp;TEXT(MONTH(G4),"00")&amp;"/"&amp;YEAR(G4)</f>
        <v>01/10/2025</v>
      </c>
      <c r="AT4" s="15" t="str">
        <f aca="false">TEXT(DAY(H4),"00")&amp;"/"&amp;TEXT(MONTH(H4),"00")&amp;"/"&amp;YEAR(H4)</f>
        <v>31/10/2025</v>
      </c>
      <c r="AU4" s="15" t="str">
        <f aca="false">TEXT(DAY(I4),"00")&amp;"/"&amp;TEXT(MONTH(I4),"00")&amp;"/"&amp;YEAR(I4)</f>
        <v>18/11/2025</v>
      </c>
      <c r="AV4" s="15" t="str">
        <f aca="false">IF(J4="","",J4)</f>
        <v/>
      </c>
      <c r="AW4" s="15" t="str">
        <f aca="false">IFERROR(VLOOKUP(K4,TiposComprobantes!$B$2:$C$37,2,0),"")</f>
        <v/>
      </c>
      <c r="AX4" s="15" t="str">
        <f aca="false">IFERROR(VLOOKUP(M4,TipoConceptos!$B$2:$C$4,2,0),"")</f>
        <v/>
      </c>
      <c r="AY4" s="15" t="n">
        <f aca="false">N4</f>
        <v>0</v>
      </c>
      <c r="AZ4" s="15" t="n">
        <f aca="false">IFERROR(VLOOKUP(O4,CondicionReceptor!$B$2:$C$12,2,0),0)</f>
        <v>0</v>
      </c>
      <c r="BA4" s="15" t="n">
        <f aca="false">IFERROR(VLOOKUP(Q4,TiposDocumentos!$B$2:$C$37,2,0),99)</f>
        <v>99</v>
      </c>
      <c r="BB4" s="15" t="n">
        <f aca="false">R4</f>
        <v>0</v>
      </c>
      <c r="BC4" s="15" t="str">
        <f aca="false">IF(S4="","",S4)</f>
        <v/>
      </c>
      <c r="BD4" s="15" t="str">
        <f aca="false">IF(T4="","",T4)</f>
        <v/>
      </c>
      <c r="BE4" s="15" t="str">
        <f aca="false">IF(U4="","",U4)</f>
        <v/>
      </c>
      <c r="BF4" s="15" t="str">
        <f aca="false">IF(V4="","",V4)</f>
        <v>Item 3</v>
      </c>
      <c r="BG4" s="15" t="n">
        <f aca="false">IF(W4="","",W4)</f>
        <v>1</v>
      </c>
      <c r="BH4" s="15" t="n">
        <f aca="false">IF(X4="","",X4)</f>
        <v>100</v>
      </c>
      <c r="BI4" s="15" t="n">
        <f aca="false">IF(Y4="",0,Y4)</f>
        <v>0</v>
      </c>
      <c r="BJ4" s="11" t="n">
        <f aca="false">IF(Z4="","",Z4)</f>
        <v>100</v>
      </c>
      <c r="BK4" s="15" t="n">
        <f aca="false">VLOOKUP(AA4,TiposIVA!$B$2:$C$11,2,0)</f>
        <v>5</v>
      </c>
      <c r="BL4" s="11" t="n">
        <f aca="false">IF(AB4="","",AB4)</f>
        <v>21</v>
      </c>
      <c r="BM4" s="11" t="n">
        <f aca="false">IF(AC4="","",AC4)</f>
        <v>121</v>
      </c>
      <c r="BN4" s="16" t="str">
        <f aca="false">IFERROR(VLOOKUP(AD4,TiposComprobantes!$B$2:$C$37,2,0),"")</f>
        <v/>
      </c>
      <c r="BO4" s="16" t="str">
        <f aca="false">IF(AE4="","",AE4)</f>
        <v/>
      </c>
      <c r="BP4" s="16" t="str">
        <f aca="false">IF(AF4="","",AF4)</f>
        <v/>
      </c>
      <c r="BQ4" s="16" t="str">
        <f aca="false">IFERROR(VLOOKUP(AG4,TiposTributos!$B$1:$C$12,2,0),"")</f>
        <v/>
      </c>
      <c r="BR4" s="16" t="str">
        <f aca="false">IF(AH4="","",AH4)</f>
        <v/>
      </c>
      <c r="BS4" s="11" t="n">
        <f aca="false">AI4</f>
        <v>0</v>
      </c>
      <c r="BT4" s="11" t="n">
        <f aca="false">AJ4*100</f>
        <v>0</v>
      </c>
      <c r="BU4" s="11" t="n">
        <f aca="false">AK4</f>
        <v>0</v>
      </c>
      <c r="BW4" s="15" t="str">
        <f aca="false">IF(F4="","",CONCATENATE(AM4,"|'",AN4,"'|'",AO4,"'|'",AP4,"'|'",AQ4,"'|'",AR4,"'|'",AS4,"'|'",AT4,"'|'",AU4,"'|",AV4,"|",AW4,"|",AX4,"|'",AY4,"'|",AZ4,"|",BA4,"|",BB4,"|'",BC4,"'|'",BD4,"'|'",BE4,"'|'",BF4,"'|",BG4,"|",BH4,"|",BI4,"|",BJ4,"|",BK4,"|",BL4,"|",BM4,"|",BN4,"|",BO4,"|",BP4,"|",BQ4,"|'",BR4,"'|",BS4,"|",BT4,"|",BU4))</f>
        <v>SI|'30650940667'|'Bustos &amp; Hope SH'|'Responsable Inscripto'|'1'|'18/11/2025'|'01/10/2025'|'31/10/2025'|'18/11/2025'||||'0'|0|99|0|''|''|''|'Item 3'|1|100|0|100|5|21|121|||||''|0|0|0</v>
      </c>
      <c r="BX4" s="1"/>
    </row>
    <row r="5" customFormat="false" ht="12.75" hidden="false" customHeight="false" outlineLevel="0" collapsed="false">
      <c r="A5" s="5" t="s">
        <v>37</v>
      </c>
      <c r="B5" s="1" t="n">
        <v>30650940667</v>
      </c>
      <c r="C5" s="5" t="s">
        <v>38</v>
      </c>
      <c r="D5" s="5" t="s">
        <v>39</v>
      </c>
      <c r="E5" s="1" t="n">
        <v>2</v>
      </c>
      <c r="F5" s="6" t="n">
        <f aca="true">TODAY()</f>
        <v>45979</v>
      </c>
      <c r="G5" s="7" t="n">
        <f aca="false">DATE(YEAR(H5),MONTH(H5),1)</f>
        <v>45931</v>
      </c>
      <c r="H5" s="7" t="n">
        <f aca="false">EOMONTH(F5,-1)</f>
        <v>45961</v>
      </c>
      <c r="I5" s="7" t="n">
        <f aca="false">F5</f>
        <v>45979</v>
      </c>
      <c r="J5" s="1" t="n">
        <v>2</v>
      </c>
      <c r="K5" s="5" t="s">
        <v>53</v>
      </c>
      <c r="L5" s="8" t="str">
        <f aca="false">IF(K5="","",RIGHT(K5,1))</f>
        <v>B</v>
      </c>
      <c r="M5" s="5" t="s">
        <v>54</v>
      </c>
      <c r="N5" s="5" t="s">
        <v>55</v>
      </c>
      <c r="O5" s="5" t="s">
        <v>56</v>
      </c>
      <c r="P5" s="8" t="str">
        <f aca="false">IF(K5="","",VLOOKUP(O5,CondicionReceptor!$B$2:$D$12,3,0))</f>
        <v>B;C</v>
      </c>
      <c r="Q5" s="5" t="s">
        <v>57</v>
      </c>
      <c r="R5" s="1" t="n">
        <v>12345678</v>
      </c>
      <c r="S5" s="5" t="s">
        <v>58</v>
      </c>
      <c r="T5" s="5" t="s">
        <v>59</v>
      </c>
      <c r="U5" s="5" t="s">
        <v>60</v>
      </c>
      <c r="V5" s="5" t="s">
        <v>61</v>
      </c>
      <c r="W5" s="1" t="n">
        <v>1</v>
      </c>
      <c r="X5" s="1" t="n">
        <v>100</v>
      </c>
      <c r="Z5" s="9" t="n">
        <f aca="false">ROUND(W5*X5-Y5,2)</f>
        <v>100</v>
      </c>
      <c r="AA5" s="10" t="s">
        <v>62</v>
      </c>
      <c r="AB5" s="11" t="n">
        <f aca="false">ROUND(IFERROR(Z5*AA5,0),2)</f>
        <v>0</v>
      </c>
      <c r="AC5" s="11" t="n">
        <f aca="false">AB5+Z5</f>
        <v>100</v>
      </c>
      <c r="AD5" s="5"/>
      <c r="AE5" s="12"/>
      <c r="AF5" s="12"/>
      <c r="AG5" s="13" t="s">
        <v>63</v>
      </c>
      <c r="AH5" s="12" t="s">
        <v>64</v>
      </c>
      <c r="AI5" s="12" t="n">
        <f aca="false">AC5</f>
        <v>100</v>
      </c>
      <c r="AJ5" s="14" t="n">
        <v>0.67</v>
      </c>
      <c r="AK5" s="9" t="n">
        <f aca="false">AI5*AJ5</f>
        <v>67</v>
      </c>
      <c r="AM5" s="15" t="str">
        <f aca="false">+A5</f>
        <v>SI</v>
      </c>
      <c r="AN5" s="15" t="n">
        <f aca="false">+B5</f>
        <v>30650940667</v>
      </c>
      <c r="AO5" s="15" t="str">
        <f aca="false">+C5</f>
        <v>Bustos &amp; Hope SH</v>
      </c>
      <c r="AP5" s="15" t="str">
        <f aca="false">+D5</f>
        <v>Responsable Inscripto</v>
      </c>
      <c r="AQ5" s="15" t="n">
        <f aca="false">E5</f>
        <v>2</v>
      </c>
      <c r="AR5" s="15" t="str">
        <f aca="false">TEXT(DAY(F5),"00")&amp;"/"&amp;TEXT(MONTH(F5),"00")&amp;"/"&amp;YEAR(F5)</f>
        <v>18/11/2025</v>
      </c>
      <c r="AS5" s="15" t="str">
        <f aca="false">TEXT(DAY(G5),"00")&amp;"/"&amp;TEXT(MONTH(G5),"00")&amp;"/"&amp;YEAR(G5)</f>
        <v>01/10/2025</v>
      </c>
      <c r="AT5" s="15" t="str">
        <f aca="false">TEXT(DAY(H5),"00")&amp;"/"&amp;TEXT(MONTH(H5),"00")&amp;"/"&amp;YEAR(H5)</f>
        <v>31/10/2025</v>
      </c>
      <c r="AU5" s="15" t="str">
        <f aca="false">TEXT(DAY(I5),"00")&amp;"/"&amp;TEXT(MONTH(I5),"00")&amp;"/"&amp;YEAR(I5)</f>
        <v>18/11/2025</v>
      </c>
      <c r="AV5" s="15" t="n">
        <f aca="false">IF(J5="","",J5)</f>
        <v>2</v>
      </c>
      <c r="AW5" s="15" t="n">
        <f aca="false">IFERROR(VLOOKUP(K5,TiposComprobantes!$B$2:$C$37,2,0),"")</f>
        <v>6</v>
      </c>
      <c r="AX5" s="15" t="n">
        <f aca="false">IFERROR(VLOOKUP(M5,TipoConceptos!$B$2:$C$4,2,0),"")</f>
        <v>2</v>
      </c>
      <c r="AY5" s="15" t="str">
        <f aca="false">N5</f>
        <v>Contado</v>
      </c>
      <c r="AZ5" s="15" t="n">
        <f aca="false">IFERROR(VLOOKUP(O5,CondicionReceptor!$B$2:$C$12,2,0),0)</f>
        <v>5</v>
      </c>
      <c r="BA5" s="15" t="n">
        <f aca="false">IFERROR(VLOOKUP(Q5,TiposDocumentos!$B$2:$C$37,2,0),99)</f>
        <v>96</v>
      </c>
      <c r="BB5" s="15" t="n">
        <f aca="false">R5</f>
        <v>12345678</v>
      </c>
      <c r="BC5" s="15" t="str">
        <f aca="false">IF(S5="","",S5)</f>
        <v>Dirección del CF</v>
      </c>
      <c r="BD5" s="15" t="str">
        <f aca="false">IF(T5="","",T5)</f>
        <v>Dirección Emisor Fc2</v>
      </c>
      <c r="BE5" s="15" t="str">
        <f aca="false">IF(U5="","",U5)</f>
        <v>Dirección Emisor FC2</v>
      </c>
      <c r="BF5" s="15" t="str">
        <f aca="false">IF(V5="","",V5)</f>
        <v>Honorarios 1</v>
      </c>
      <c r="BG5" s="15" t="n">
        <f aca="false">IF(W5="","",W5)</f>
        <v>1</v>
      </c>
      <c r="BH5" s="15" t="n">
        <f aca="false">IF(X5="","",X5)</f>
        <v>100</v>
      </c>
      <c r="BI5" s="15" t="n">
        <f aca="false">IF(Y5="",0,Y5)</f>
        <v>0</v>
      </c>
      <c r="BJ5" s="11" t="n">
        <f aca="false">IF(Z5="","",Z5)</f>
        <v>100</v>
      </c>
      <c r="BK5" s="15" t="str">
        <f aca="false">VLOOKUP(AA5,TiposIVA!$B$2:$C$11,2,0)</f>
        <v>NG</v>
      </c>
      <c r="BL5" s="11" t="n">
        <f aca="false">IF(AB5="","",AB5)</f>
        <v>0</v>
      </c>
      <c r="BM5" s="11" t="n">
        <f aca="false">IF(AC5="","",AC5)</f>
        <v>100</v>
      </c>
      <c r="BN5" s="16" t="str">
        <f aca="false">IFERROR(VLOOKUP(AD5,TiposComprobantes!$B$2:$C$37,2,0),"")</f>
        <v/>
      </c>
      <c r="BO5" s="16" t="str">
        <f aca="false">IF(AE5="","",AE5)</f>
        <v/>
      </c>
      <c r="BP5" s="16" t="str">
        <f aca="false">IF(AF5="","",AF5)</f>
        <v/>
      </c>
      <c r="BQ5" s="16" t="n">
        <f aca="false">IFERROR(VLOOKUP(AG5,TiposTributos!$B$1:$C$12,2,0),"")</f>
        <v>7</v>
      </c>
      <c r="BR5" s="16" t="str">
        <f aca="false">IF(AH5="","",AH5)</f>
        <v>Impuesto Interno Tabaco</v>
      </c>
      <c r="BS5" s="11" t="n">
        <f aca="false">AI5</f>
        <v>100</v>
      </c>
      <c r="BT5" s="11" t="n">
        <f aca="false">AJ5*100</f>
        <v>67</v>
      </c>
      <c r="BU5" s="11" t="n">
        <f aca="false">AK5</f>
        <v>67</v>
      </c>
      <c r="BW5" s="15" t="str">
        <f aca="false">IF(F5="","",CONCATENATE(AM5,"|'",AN5,"'|'",AO5,"'|'",AP5,"'|'",AQ5,"'|'",AR5,"'|'",AS5,"'|'",AT5,"'|'",AU5,"'|",AV5,"|",AW5,"|",AX5,"|'",AY5,"'|",AZ5,"|",BA5,"|",BB5,"|'",BC5,"'|'",BD5,"'|'",BE5,"'|'",BF5,"'|",BG5,"|",BH5,"|",BI5,"|",BJ5,"|",BK5,"|",BL5,"|",BM5,"|",BN5,"|",BO5,"|",BP5,"|",BQ5,"|'",BR5,"'|",BS5,"|",BT5,"|",BU5))</f>
        <v>SI|'30650940667'|'Bustos &amp; Hope SH'|'Responsable Inscripto'|'2'|'18/11/2025'|'01/10/2025'|'31/10/2025'|'18/11/2025'|2|6|2|'Contado'|5|96|12345678|'Dirección del CF'|'Dirección Emisor Fc2'|'Dirección Emisor FC2'|'Honorarios 1'|1|100|0|100|NG|0|100||||7|'Impuesto Interno Tabaco'|100|67|67</v>
      </c>
    </row>
    <row r="6" customFormat="false" ht="12.75" hidden="false" customHeight="false" outlineLevel="0" collapsed="false">
      <c r="A6" s="5" t="s">
        <v>37</v>
      </c>
      <c r="B6" s="1" t="n">
        <v>30650940667</v>
      </c>
      <c r="C6" s="5" t="s">
        <v>38</v>
      </c>
      <c r="D6" s="5" t="s">
        <v>39</v>
      </c>
      <c r="E6" s="1" t="n">
        <v>2</v>
      </c>
      <c r="F6" s="6" t="n">
        <f aca="true">TODAY()</f>
        <v>45979</v>
      </c>
      <c r="G6" s="7" t="n">
        <f aca="false">DATE(YEAR(H6),MONTH(H6),1)</f>
        <v>45931</v>
      </c>
      <c r="H6" s="7" t="n">
        <f aca="false">EOMONTH(F6,-1)</f>
        <v>45961</v>
      </c>
      <c r="I6" s="7" t="n">
        <f aca="false">F6</f>
        <v>45979</v>
      </c>
      <c r="K6" s="5"/>
      <c r="L6" s="8" t="str">
        <f aca="false">IF(K6="","",RIGHT(K6,1))</f>
        <v/>
      </c>
      <c r="M6" s="5"/>
      <c r="N6" s="5"/>
      <c r="P6" s="8" t="str">
        <f aca="false">IF(K6="","",VLOOKUP(O6,CondicionReceptor!$B$2:$D$12,3,0))</f>
        <v/>
      </c>
      <c r="Q6" s="5"/>
      <c r="V6" s="5" t="s">
        <v>65</v>
      </c>
      <c r="W6" s="1" t="n">
        <v>2</v>
      </c>
      <c r="X6" s="1" t="n">
        <v>100</v>
      </c>
      <c r="Z6" s="9" t="n">
        <f aca="false">ROUND(W6*X6-Y6,2)</f>
        <v>200</v>
      </c>
      <c r="AA6" s="10" t="s">
        <v>66</v>
      </c>
      <c r="AB6" s="11" t="n">
        <f aca="false">ROUND(IFERROR(Z6*AA6,0),2)</f>
        <v>0</v>
      </c>
      <c r="AC6" s="11" t="n">
        <f aca="false">AB6+Z6</f>
        <v>200</v>
      </c>
      <c r="AD6" s="5"/>
      <c r="AE6" s="12"/>
      <c r="AF6" s="12"/>
      <c r="AG6" s="13"/>
      <c r="AH6" s="12"/>
      <c r="AI6" s="12"/>
      <c r="AJ6" s="14"/>
      <c r="AK6" s="9" t="n">
        <f aca="false">AI6*AJ6</f>
        <v>0</v>
      </c>
      <c r="AM6" s="15" t="str">
        <f aca="false">+A6</f>
        <v>SI</v>
      </c>
      <c r="AN6" s="15" t="n">
        <f aca="false">+B6</f>
        <v>30650940667</v>
      </c>
      <c r="AO6" s="15" t="str">
        <f aca="false">+C6</f>
        <v>Bustos &amp; Hope SH</v>
      </c>
      <c r="AP6" s="15" t="str">
        <f aca="false">+D6</f>
        <v>Responsable Inscripto</v>
      </c>
      <c r="AQ6" s="15" t="n">
        <f aca="false">E6</f>
        <v>2</v>
      </c>
      <c r="AR6" s="15" t="str">
        <f aca="false">TEXT(DAY(F6),"00")&amp;"/"&amp;TEXT(MONTH(F6),"00")&amp;"/"&amp;YEAR(F6)</f>
        <v>18/11/2025</v>
      </c>
      <c r="AS6" s="15" t="str">
        <f aca="false">TEXT(DAY(G6),"00")&amp;"/"&amp;TEXT(MONTH(G6),"00")&amp;"/"&amp;YEAR(G6)</f>
        <v>01/10/2025</v>
      </c>
      <c r="AT6" s="15" t="str">
        <f aca="false">TEXT(DAY(H6),"00")&amp;"/"&amp;TEXT(MONTH(H6),"00")&amp;"/"&amp;YEAR(H6)</f>
        <v>31/10/2025</v>
      </c>
      <c r="AU6" s="15" t="str">
        <f aca="false">TEXT(DAY(I6),"00")&amp;"/"&amp;TEXT(MONTH(I6),"00")&amp;"/"&amp;YEAR(I6)</f>
        <v>18/11/2025</v>
      </c>
      <c r="AV6" s="15" t="str">
        <f aca="false">IF(J6="","",J6)</f>
        <v/>
      </c>
      <c r="AW6" s="15" t="str">
        <f aca="false">IFERROR(VLOOKUP(K6,TiposComprobantes!$B$2:$C$37,2,0),"")</f>
        <v/>
      </c>
      <c r="AX6" s="15" t="str">
        <f aca="false">IFERROR(VLOOKUP(M6,TipoConceptos!$B$2:$C$4,2,0),"")</f>
        <v/>
      </c>
      <c r="AY6" s="15" t="n">
        <f aca="false">N6</f>
        <v>0</v>
      </c>
      <c r="AZ6" s="15" t="n">
        <f aca="false">IFERROR(VLOOKUP(O6,CondicionReceptor!$B$2:$C$12,2,0),0)</f>
        <v>0</v>
      </c>
      <c r="BA6" s="15" t="n">
        <f aca="false">IFERROR(VLOOKUP(Q6,TiposDocumentos!$B$2:$C$37,2,0),99)</f>
        <v>99</v>
      </c>
      <c r="BB6" s="15" t="n">
        <f aca="false">R6</f>
        <v>0</v>
      </c>
      <c r="BC6" s="15" t="str">
        <f aca="false">IF(S6="","",S6)</f>
        <v/>
      </c>
      <c r="BD6" s="15" t="str">
        <f aca="false">IF(T6="","",T6)</f>
        <v/>
      </c>
      <c r="BE6" s="15" t="str">
        <f aca="false">IF(U6="","",U6)</f>
        <v/>
      </c>
      <c r="BF6" s="15" t="str">
        <f aca="false">IF(V6="","",V6)</f>
        <v>Honorarios 2</v>
      </c>
      <c r="BG6" s="15" t="n">
        <f aca="false">IF(W6="","",W6)</f>
        <v>2</v>
      </c>
      <c r="BH6" s="15" t="n">
        <f aca="false">IF(X6="","",X6)</f>
        <v>100</v>
      </c>
      <c r="BI6" s="15" t="n">
        <f aca="false">IF(Y6="",0,Y6)</f>
        <v>0</v>
      </c>
      <c r="BJ6" s="11" t="n">
        <f aca="false">IF(Z6="","",Z6)</f>
        <v>200</v>
      </c>
      <c r="BK6" s="15" t="str">
        <f aca="false">VLOOKUP(AA6,TiposIVA!$B$2:$C$11,2,0)</f>
        <v>E</v>
      </c>
      <c r="BL6" s="11" t="n">
        <f aca="false">IF(AB6="","",AB6)</f>
        <v>0</v>
      </c>
      <c r="BM6" s="11" t="n">
        <f aca="false">IF(AC6="","",AC6)</f>
        <v>200</v>
      </c>
      <c r="BN6" s="16" t="str">
        <f aca="false">IFERROR(VLOOKUP(AD6,TiposComprobantes!$B$2:$C$37,2,0),"")</f>
        <v/>
      </c>
      <c r="BO6" s="16" t="str">
        <f aca="false">IF(AE6="","",AE6)</f>
        <v/>
      </c>
      <c r="BP6" s="16" t="str">
        <f aca="false">IF(AF6="","",AF6)</f>
        <v/>
      </c>
      <c r="BQ6" s="16" t="str">
        <f aca="false">IFERROR(VLOOKUP(AG6,TiposTributos!$B$1:$C$12,2,0),"")</f>
        <v/>
      </c>
      <c r="BR6" s="16" t="str">
        <f aca="false">IF(AH6="","",AH6)</f>
        <v/>
      </c>
      <c r="BS6" s="11" t="n">
        <f aca="false">AI6</f>
        <v>0</v>
      </c>
      <c r="BT6" s="11" t="n">
        <f aca="false">AJ6*100</f>
        <v>0</v>
      </c>
      <c r="BU6" s="11" t="n">
        <f aca="false">AK6</f>
        <v>0</v>
      </c>
      <c r="BW6" s="15" t="str">
        <f aca="false">IF(F6="","",CONCATENATE(AM6,"|'",AN6,"'|'",AO6,"'|'",AP6,"'|'",AQ6,"'|'",AR6,"'|'",AS6,"'|'",AT6,"'|'",AU6,"'|",AV6,"|",AW6,"|",AX6,"|'",AY6,"'|",AZ6,"|",BA6,"|",BB6,"|'",BC6,"'|'",BD6,"'|'",BE6,"'|'",BF6,"'|",BG6,"|",BH6,"|",BI6,"|",BJ6,"|",BK6,"|",BL6,"|",BM6,"|",BN6,"|",BO6,"|",BP6,"|",BQ6,"|'",BR6,"'|",BS6,"|",BT6,"|",BU6))</f>
        <v>SI|'30650940667'|'Bustos &amp; Hope SH'|'Responsable Inscripto'|'2'|'18/11/2025'|'01/10/2025'|'31/10/2025'|'18/11/2025'||||'0'|0|99|0|''|''|''|'Honorarios 2'|2|100|0|200|E|0|200|||||''|0|0|0</v>
      </c>
    </row>
    <row r="7" customFormat="false" ht="12.75" hidden="false" customHeight="false" outlineLevel="0" collapsed="false">
      <c r="A7" s="5" t="s">
        <v>37</v>
      </c>
      <c r="B7" s="1" t="n">
        <v>30650940667</v>
      </c>
      <c r="C7" s="5" t="s">
        <v>38</v>
      </c>
      <c r="D7" s="5" t="s">
        <v>39</v>
      </c>
      <c r="E7" s="1" t="n">
        <v>2</v>
      </c>
      <c r="F7" s="6" t="n">
        <f aca="true">TODAY()</f>
        <v>45979</v>
      </c>
      <c r="G7" s="7" t="n">
        <f aca="false">DATE(YEAR(H7),MONTH(H7),1)</f>
        <v>45931</v>
      </c>
      <c r="H7" s="7" t="n">
        <f aca="false">EOMONTH(F7,-1)</f>
        <v>45961</v>
      </c>
      <c r="I7" s="7" t="n">
        <f aca="false">F7</f>
        <v>45979</v>
      </c>
      <c r="K7" s="5"/>
      <c r="L7" s="8" t="str">
        <f aca="false">IF(K7="","",RIGHT(K7,1))</f>
        <v/>
      </c>
      <c r="M7" s="5"/>
      <c r="N7" s="5"/>
      <c r="P7" s="8" t="str">
        <f aca="false">IF(K7="","",VLOOKUP(O7,CondicionReceptor!$B$2:$D$12,3,0))</f>
        <v/>
      </c>
      <c r="Q7" s="5"/>
      <c r="V7" s="5" t="s">
        <v>67</v>
      </c>
      <c r="W7" s="1" t="n">
        <v>3</v>
      </c>
      <c r="X7" s="1" t="n">
        <v>3</v>
      </c>
      <c r="Z7" s="9" t="n">
        <f aca="false">ROUND(W7*X7-Y7,2)</f>
        <v>9</v>
      </c>
      <c r="AA7" s="10" t="n">
        <v>0</v>
      </c>
      <c r="AB7" s="11" t="n">
        <f aca="false">ROUND(IFERROR(Z7*AA7,0),2)</f>
        <v>0</v>
      </c>
      <c r="AC7" s="11" t="n">
        <f aca="false">AB7+Z7</f>
        <v>9</v>
      </c>
      <c r="AD7" s="5"/>
      <c r="AE7" s="12"/>
      <c r="AF7" s="12"/>
      <c r="AG7" s="13"/>
      <c r="AH7" s="12"/>
      <c r="AI7" s="12"/>
      <c r="AJ7" s="14"/>
      <c r="AK7" s="9" t="n">
        <f aca="false">AI7*AJ7</f>
        <v>0</v>
      </c>
      <c r="AM7" s="15" t="str">
        <f aca="false">+A7</f>
        <v>SI</v>
      </c>
      <c r="AN7" s="15" t="n">
        <f aca="false">+B7</f>
        <v>30650940667</v>
      </c>
      <c r="AO7" s="15" t="str">
        <f aca="false">+C7</f>
        <v>Bustos &amp; Hope SH</v>
      </c>
      <c r="AP7" s="15" t="str">
        <f aca="false">+D7</f>
        <v>Responsable Inscripto</v>
      </c>
      <c r="AQ7" s="15" t="n">
        <f aca="false">E7</f>
        <v>2</v>
      </c>
      <c r="AR7" s="15" t="str">
        <f aca="false">TEXT(DAY(F7),"00")&amp;"/"&amp;TEXT(MONTH(F7),"00")&amp;"/"&amp;YEAR(F7)</f>
        <v>18/11/2025</v>
      </c>
      <c r="AS7" s="15" t="str">
        <f aca="false">TEXT(DAY(G7),"00")&amp;"/"&amp;TEXT(MONTH(G7),"00")&amp;"/"&amp;YEAR(G7)</f>
        <v>01/10/2025</v>
      </c>
      <c r="AT7" s="15" t="str">
        <f aca="false">TEXT(DAY(H7),"00")&amp;"/"&amp;TEXT(MONTH(H7),"00")&amp;"/"&amp;YEAR(H7)</f>
        <v>31/10/2025</v>
      </c>
      <c r="AU7" s="15" t="str">
        <f aca="false">TEXT(DAY(I7),"00")&amp;"/"&amp;TEXT(MONTH(I7),"00")&amp;"/"&amp;YEAR(I7)</f>
        <v>18/11/2025</v>
      </c>
      <c r="AV7" s="15" t="str">
        <f aca="false">IF(J7="","",J7)</f>
        <v/>
      </c>
      <c r="AW7" s="15" t="str">
        <f aca="false">IFERROR(VLOOKUP(K7,TiposComprobantes!$B$2:$C$37,2,0),"")</f>
        <v/>
      </c>
      <c r="AX7" s="15" t="str">
        <f aca="false">IFERROR(VLOOKUP(M7,TipoConceptos!$B$2:$C$4,2,0),"")</f>
        <v/>
      </c>
      <c r="AY7" s="15" t="n">
        <f aca="false">N7</f>
        <v>0</v>
      </c>
      <c r="AZ7" s="15" t="n">
        <f aca="false">IFERROR(VLOOKUP(O7,CondicionReceptor!$B$2:$C$12,2,0),0)</f>
        <v>0</v>
      </c>
      <c r="BA7" s="15" t="n">
        <f aca="false">IFERROR(VLOOKUP(Q7,TiposDocumentos!$B$2:$C$37,2,0),99)</f>
        <v>99</v>
      </c>
      <c r="BB7" s="15" t="n">
        <f aca="false">R7</f>
        <v>0</v>
      </c>
      <c r="BC7" s="15" t="str">
        <f aca="false">IF(S7="","",S7)</f>
        <v/>
      </c>
      <c r="BD7" s="15" t="str">
        <f aca="false">IF(T7="","",T7)</f>
        <v/>
      </c>
      <c r="BE7" s="15" t="str">
        <f aca="false">IF(U7="","",U7)</f>
        <v/>
      </c>
      <c r="BF7" s="15" t="str">
        <f aca="false">IF(V7="","",V7)</f>
        <v>Honorarios 3</v>
      </c>
      <c r="BG7" s="15" t="n">
        <f aca="false">IF(W7="","",W7)</f>
        <v>3</v>
      </c>
      <c r="BH7" s="15" t="n">
        <f aca="false">IF(X7="","",X7)</f>
        <v>3</v>
      </c>
      <c r="BI7" s="15" t="n">
        <f aca="false">IF(Y7="",0,Y7)</f>
        <v>0</v>
      </c>
      <c r="BJ7" s="11" t="n">
        <f aca="false">IF(Z7="","",Z7)</f>
        <v>9</v>
      </c>
      <c r="BK7" s="15" t="n">
        <f aca="false">VLOOKUP(AA7,TiposIVA!$B$2:$C$11,2,0)</f>
        <v>3</v>
      </c>
      <c r="BL7" s="11" t="n">
        <f aca="false">IF(AB7="","",AB7)</f>
        <v>0</v>
      </c>
      <c r="BM7" s="11" t="n">
        <f aca="false">IF(AC7="","",AC7)</f>
        <v>9</v>
      </c>
      <c r="BN7" s="16" t="str">
        <f aca="false">IFERROR(VLOOKUP(AD7,TiposComprobantes!$B$2:$C$37,2,0),"")</f>
        <v/>
      </c>
      <c r="BO7" s="16" t="str">
        <f aca="false">IF(AE7="","",AE7)</f>
        <v/>
      </c>
      <c r="BP7" s="16" t="str">
        <f aca="false">IF(AF7="","",AF7)</f>
        <v/>
      </c>
      <c r="BQ7" s="16" t="str">
        <f aca="false">IFERROR(VLOOKUP(AG7,TiposTributos!$B$1:$C$12,2,0),"")</f>
        <v/>
      </c>
      <c r="BR7" s="16" t="str">
        <f aca="false">IF(AH7="","",AH7)</f>
        <v/>
      </c>
      <c r="BS7" s="11" t="n">
        <f aca="false">AI7</f>
        <v>0</v>
      </c>
      <c r="BT7" s="11" t="n">
        <f aca="false">AJ7*100</f>
        <v>0</v>
      </c>
      <c r="BU7" s="11" t="n">
        <f aca="false">AK7</f>
        <v>0</v>
      </c>
      <c r="BW7" s="15" t="str">
        <f aca="false">IF(F7="","",CONCATENATE(AM7,"|'",AN7,"'|'",AO7,"'|'",AP7,"'|'",AQ7,"'|'",AR7,"'|'",AS7,"'|'",AT7,"'|'",AU7,"'|",AV7,"|",AW7,"|",AX7,"|'",AY7,"'|",AZ7,"|",BA7,"|",BB7,"|'",BC7,"'|'",BD7,"'|'",BE7,"'|'",BF7,"'|",BG7,"|",BH7,"|",BI7,"|",BJ7,"|",BK7,"|",BL7,"|",BM7,"|",BN7,"|",BO7,"|",BP7,"|",BQ7,"|'",BR7,"'|",BS7,"|",BT7,"|",BU7))</f>
        <v>SI|'30650940667'|'Bustos &amp; Hope SH'|'Responsable Inscripto'|'2'|'18/11/2025'|'01/10/2025'|'31/10/2025'|'18/11/2025'||||'0'|0|99|0|''|''|''|'Honorarios 3'|3|3|0|9|3|0|9|||||''|0|0|0</v>
      </c>
    </row>
    <row r="8" customFormat="false" ht="12.75" hidden="false" customHeight="false" outlineLevel="0" collapsed="false">
      <c r="A8" s="5" t="s">
        <v>37</v>
      </c>
      <c r="B8" s="1" t="n">
        <v>30650940667</v>
      </c>
      <c r="C8" s="5" t="s">
        <v>38</v>
      </c>
      <c r="D8" s="5" t="s">
        <v>39</v>
      </c>
      <c r="E8" s="1" t="n">
        <v>2</v>
      </c>
      <c r="F8" s="6" t="n">
        <f aca="true">TODAY()</f>
        <v>45979</v>
      </c>
      <c r="G8" s="7" t="n">
        <f aca="false">DATE(YEAR(H8),MONTH(H8),1)</f>
        <v>45931</v>
      </c>
      <c r="H8" s="7" t="n">
        <f aca="false">EOMONTH(F8,-1)</f>
        <v>45961</v>
      </c>
      <c r="I8" s="7" t="n">
        <f aca="false">F8</f>
        <v>45979</v>
      </c>
      <c r="K8" s="5"/>
      <c r="L8" s="8" t="str">
        <f aca="false">IF(K8="","",RIGHT(K8,1))</f>
        <v/>
      </c>
      <c r="M8" s="5"/>
      <c r="N8" s="5"/>
      <c r="P8" s="8" t="str">
        <f aca="false">IF(K8="","",VLOOKUP(O8,CondicionReceptor!$B$2:$D$12,3,0))</f>
        <v/>
      </c>
      <c r="Q8" s="5"/>
      <c r="V8" s="5" t="s">
        <v>68</v>
      </c>
      <c r="W8" s="1" t="n">
        <v>4</v>
      </c>
      <c r="X8" s="1" t="n">
        <v>4</v>
      </c>
      <c r="Z8" s="9" t="n">
        <f aca="false">ROUND(W8*X8-Y8,2)</f>
        <v>16</v>
      </c>
      <c r="AA8" s="10" t="n">
        <v>0.105</v>
      </c>
      <c r="AB8" s="11" t="n">
        <f aca="false">ROUND(IFERROR(Z8*AA8,0),2)</f>
        <v>1.68</v>
      </c>
      <c r="AC8" s="11" t="n">
        <f aca="false">AB8+Z8</f>
        <v>17.68</v>
      </c>
      <c r="AD8" s="5"/>
      <c r="AE8" s="12"/>
      <c r="AF8" s="12"/>
      <c r="AG8" s="13"/>
      <c r="AH8" s="12"/>
      <c r="AI8" s="12"/>
      <c r="AJ8" s="14"/>
      <c r="AK8" s="9" t="n">
        <f aca="false">AI8*AJ8</f>
        <v>0</v>
      </c>
      <c r="AM8" s="15" t="str">
        <f aca="false">+A8</f>
        <v>SI</v>
      </c>
      <c r="AN8" s="15" t="n">
        <f aca="false">+B8</f>
        <v>30650940667</v>
      </c>
      <c r="AO8" s="15" t="str">
        <f aca="false">+C8</f>
        <v>Bustos &amp; Hope SH</v>
      </c>
      <c r="AP8" s="15" t="str">
        <f aca="false">+D8</f>
        <v>Responsable Inscripto</v>
      </c>
      <c r="AQ8" s="15" t="n">
        <f aca="false">E8</f>
        <v>2</v>
      </c>
      <c r="AR8" s="15" t="str">
        <f aca="false">TEXT(DAY(F8),"00")&amp;"/"&amp;TEXT(MONTH(F8),"00")&amp;"/"&amp;YEAR(F8)</f>
        <v>18/11/2025</v>
      </c>
      <c r="AS8" s="15" t="str">
        <f aca="false">TEXT(DAY(G8),"00")&amp;"/"&amp;TEXT(MONTH(G8),"00")&amp;"/"&amp;YEAR(G8)</f>
        <v>01/10/2025</v>
      </c>
      <c r="AT8" s="15" t="str">
        <f aca="false">TEXT(DAY(H8),"00")&amp;"/"&amp;TEXT(MONTH(H8),"00")&amp;"/"&amp;YEAR(H8)</f>
        <v>31/10/2025</v>
      </c>
      <c r="AU8" s="15" t="str">
        <f aca="false">TEXT(DAY(I8),"00")&amp;"/"&amp;TEXT(MONTH(I8),"00")&amp;"/"&amp;YEAR(I8)</f>
        <v>18/11/2025</v>
      </c>
      <c r="AV8" s="15" t="str">
        <f aca="false">IF(J8="","",J8)</f>
        <v/>
      </c>
      <c r="AW8" s="15" t="str">
        <f aca="false">IFERROR(VLOOKUP(K8,TiposComprobantes!$B$2:$C$37,2,0),"")</f>
        <v/>
      </c>
      <c r="AX8" s="15" t="str">
        <f aca="false">IFERROR(VLOOKUP(M8,TipoConceptos!$B$2:$C$4,2,0),"")</f>
        <v/>
      </c>
      <c r="AY8" s="15" t="n">
        <f aca="false">N8</f>
        <v>0</v>
      </c>
      <c r="AZ8" s="15" t="n">
        <f aca="false">IFERROR(VLOOKUP(O8,CondicionReceptor!$B$2:$C$12,2,0),0)</f>
        <v>0</v>
      </c>
      <c r="BA8" s="15" t="n">
        <f aca="false">IFERROR(VLOOKUP(Q8,TiposDocumentos!$B$2:$C$37,2,0),99)</f>
        <v>99</v>
      </c>
      <c r="BB8" s="15" t="n">
        <f aca="false">R8</f>
        <v>0</v>
      </c>
      <c r="BC8" s="15" t="str">
        <f aca="false">IF(S8="","",S8)</f>
        <v/>
      </c>
      <c r="BD8" s="15" t="str">
        <f aca="false">IF(T8="","",T8)</f>
        <v/>
      </c>
      <c r="BE8" s="15" t="str">
        <f aca="false">IF(U8="","",U8)</f>
        <v/>
      </c>
      <c r="BF8" s="15" t="str">
        <f aca="false">IF(V8="","",V8)</f>
        <v>Honorarios 4</v>
      </c>
      <c r="BG8" s="15" t="n">
        <f aca="false">IF(W8="","",W8)</f>
        <v>4</v>
      </c>
      <c r="BH8" s="15" t="n">
        <f aca="false">IF(X8="","",X8)</f>
        <v>4</v>
      </c>
      <c r="BI8" s="15" t="n">
        <f aca="false">IF(Y8="",0,Y8)</f>
        <v>0</v>
      </c>
      <c r="BJ8" s="11" t="n">
        <f aca="false">IF(Z8="","",Z8)</f>
        <v>16</v>
      </c>
      <c r="BK8" s="15" t="n">
        <f aca="false">VLOOKUP(AA8,TiposIVA!$B$2:$C$11,2,0)</f>
        <v>4</v>
      </c>
      <c r="BL8" s="11" t="n">
        <f aca="false">IF(AB8="","",AB8)</f>
        <v>1.68</v>
      </c>
      <c r="BM8" s="11" t="n">
        <f aca="false">IF(AC8="","",AC8)</f>
        <v>17.68</v>
      </c>
      <c r="BN8" s="16" t="str">
        <f aca="false">IFERROR(VLOOKUP(AD8,TiposComprobantes!$B$2:$C$37,2,0),"")</f>
        <v/>
      </c>
      <c r="BO8" s="16" t="str">
        <f aca="false">IF(AE8="","",AE8)</f>
        <v/>
      </c>
      <c r="BP8" s="16" t="str">
        <f aca="false">IF(AF8="","",AF8)</f>
        <v/>
      </c>
      <c r="BQ8" s="16" t="str">
        <f aca="false">IFERROR(VLOOKUP(AG8,TiposTributos!$B$1:$C$12,2,0),"")</f>
        <v/>
      </c>
      <c r="BR8" s="16" t="str">
        <f aca="false">IF(AH8="","",AH8)</f>
        <v/>
      </c>
      <c r="BS8" s="11" t="n">
        <f aca="false">AI8</f>
        <v>0</v>
      </c>
      <c r="BT8" s="11" t="n">
        <f aca="false">AJ8*100</f>
        <v>0</v>
      </c>
      <c r="BU8" s="11" t="n">
        <f aca="false">AK8</f>
        <v>0</v>
      </c>
      <c r="BW8" s="15" t="str">
        <f aca="false">IF(F8="","",CONCATENATE(AM8,"|'",AN8,"'|'",AO8,"'|'",AP8,"'|'",AQ8,"'|'",AR8,"'|'",AS8,"'|'",AT8,"'|'",AU8,"'|",AV8,"|",AW8,"|",AX8,"|'",AY8,"'|",AZ8,"|",BA8,"|",BB8,"|'",BC8,"'|'",BD8,"'|'",BE8,"'|'",BF8,"'|",BG8,"|",BH8,"|",BI8,"|",BJ8,"|",BK8,"|",BL8,"|",BM8,"|",BN8,"|",BO8,"|",BP8,"|",BQ8,"|'",BR8,"'|",BS8,"|",BT8,"|",BU8))</f>
        <v>SI|'30650940667'|'Bustos &amp; Hope SH'|'Responsable Inscripto'|'2'|'18/11/2025'|'01/10/2025'|'31/10/2025'|'18/11/2025'||||'0'|0|99|0|''|''|''|'Honorarios 4'|4|4|0|16|4|1,68|17,68|||||''|0|0|0</v>
      </c>
    </row>
    <row r="9" customFormat="false" ht="12.75" hidden="false" customHeight="false" outlineLevel="0" collapsed="false">
      <c r="A9" s="5" t="s">
        <v>37</v>
      </c>
      <c r="B9" s="1" t="n">
        <v>30650940667</v>
      </c>
      <c r="C9" s="5" t="s">
        <v>38</v>
      </c>
      <c r="D9" s="5" t="s">
        <v>39</v>
      </c>
      <c r="E9" s="1" t="n">
        <v>2</v>
      </c>
      <c r="F9" s="6" t="n">
        <f aca="true">TODAY()</f>
        <v>45979</v>
      </c>
      <c r="G9" s="7" t="n">
        <f aca="false">DATE(YEAR(H9),MONTH(H9),1)</f>
        <v>45931</v>
      </c>
      <c r="H9" s="7" t="n">
        <f aca="false">EOMONTH(F9,-1)</f>
        <v>45961</v>
      </c>
      <c r="I9" s="7" t="n">
        <f aca="false">F9</f>
        <v>45979</v>
      </c>
      <c r="K9" s="5"/>
      <c r="L9" s="8" t="str">
        <f aca="false">IF(K9="","",RIGHT(K9,1))</f>
        <v/>
      </c>
      <c r="M9" s="5"/>
      <c r="N9" s="5"/>
      <c r="P9" s="8" t="str">
        <f aca="false">IF(K9="","",VLOOKUP(O9,CondicionReceptor!$B$2:$D$12,3,0))</f>
        <v/>
      </c>
      <c r="Q9" s="5"/>
      <c r="V9" s="5" t="s">
        <v>69</v>
      </c>
      <c r="W9" s="1" t="n">
        <v>5</v>
      </c>
      <c r="X9" s="1" t="n">
        <v>5</v>
      </c>
      <c r="Z9" s="9" t="n">
        <f aca="false">ROUND(W9*X9-Y9,2)</f>
        <v>25</v>
      </c>
      <c r="AA9" s="10" t="n">
        <v>0.21</v>
      </c>
      <c r="AB9" s="11" t="n">
        <f aca="false">ROUND(IFERROR(Z9*AA9,0),2)</f>
        <v>5.25</v>
      </c>
      <c r="AC9" s="11" t="n">
        <f aca="false">AB9+Z9</f>
        <v>30.25</v>
      </c>
      <c r="AD9" s="5"/>
      <c r="AE9" s="12"/>
      <c r="AF9" s="12"/>
      <c r="AG9" s="13"/>
      <c r="AH9" s="12"/>
      <c r="AI9" s="12"/>
      <c r="AJ9" s="14"/>
      <c r="AK9" s="9" t="n">
        <f aca="false">AI9*AJ9</f>
        <v>0</v>
      </c>
      <c r="AM9" s="15" t="str">
        <f aca="false">+A9</f>
        <v>SI</v>
      </c>
      <c r="AN9" s="15" t="n">
        <f aca="false">+B9</f>
        <v>30650940667</v>
      </c>
      <c r="AO9" s="15" t="str">
        <f aca="false">+C9</f>
        <v>Bustos &amp; Hope SH</v>
      </c>
      <c r="AP9" s="15" t="str">
        <f aca="false">+D9</f>
        <v>Responsable Inscripto</v>
      </c>
      <c r="AQ9" s="15" t="n">
        <f aca="false">E9</f>
        <v>2</v>
      </c>
      <c r="AR9" s="15" t="str">
        <f aca="false">TEXT(DAY(F9),"00")&amp;"/"&amp;TEXT(MONTH(F9),"00")&amp;"/"&amp;YEAR(F9)</f>
        <v>18/11/2025</v>
      </c>
      <c r="AS9" s="15" t="str">
        <f aca="false">TEXT(DAY(G9),"00")&amp;"/"&amp;TEXT(MONTH(G9),"00")&amp;"/"&amp;YEAR(G9)</f>
        <v>01/10/2025</v>
      </c>
      <c r="AT9" s="15" t="str">
        <f aca="false">TEXT(DAY(H9),"00")&amp;"/"&amp;TEXT(MONTH(H9),"00")&amp;"/"&amp;YEAR(H9)</f>
        <v>31/10/2025</v>
      </c>
      <c r="AU9" s="15" t="str">
        <f aca="false">TEXT(DAY(I9),"00")&amp;"/"&amp;TEXT(MONTH(I9),"00")&amp;"/"&amp;YEAR(I9)</f>
        <v>18/11/2025</v>
      </c>
      <c r="AV9" s="15" t="str">
        <f aca="false">IF(J9="","",J9)</f>
        <v/>
      </c>
      <c r="AW9" s="15" t="str">
        <f aca="false">IFERROR(VLOOKUP(K9,TiposComprobantes!$B$2:$C$37,2,0),"")</f>
        <v/>
      </c>
      <c r="AX9" s="15" t="str">
        <f aca="false">IFERROR(VLOOKUP(M9,TipoConceptos!$B$2:$C$4,2,0),"")</f>
        <v/>
      </c>
      <c r="AY9" s="15" t="n">
        <f aca="false">N9</f>
        <v>0</v>
      </c>
      <c r="AZ9" s="15" t="n">
        <f aca="false">IFERROR(VLOOKUP(O9,CondicionReceptor!$B$2:$C$12,2,0),0)</f>
        <v>0</v>
      </c>
      <c r="BA9" s="15" t="n">
        <f aca="false">IFERROR(VLOOKUP(Q9,TiposDocumentos!$B$2:$C$37,2,0),99)</f>
        <v>99</v>
      </c>
      <c r="BB9" s="15" t="n">
        <f aca="false">R9</f>
        <v>0</v>
      </c>
      <c r="BC9" s="15" t="str">
        <f aca="false">IF(S9="","",S9)</f>
        <v/>
      </c>
      <c r="BD9" s="15" t="str">
        <f aca="false">IF(T9="","",T9)</f>
        <v/>
      </c>
      <c r="BE9" s="15" t="str">
        <f aca="false">IF(U9="","",U9)</f>
        <v/>
      </c>
      <c r="BF9" s="15" t="str">
        <f aca="false">IF(V9="","",V9)</f>
        <v>Honorarios 5</v>
      </c>
      <c r="BG9" s="15" t="n">
        <f aca="false">IF(W9="","",W9)</f>
        <v>5</v>
      </c>
      <c r="BH9" s="15" t="n">
        <f aca="false">IF(X9="","",X9)</f>
        <v>5</v>
      </c>
      <c r="BI9" s="15" t="n">
        <f aca="false">IF(Y9="",0,Y9)</f>
        <v>0</v>
      </c>
      <c r="BJ9" s="11" t="n">
        <f aca="false">IF(Z9="","",Z9)</f>
        <v>25</v>
      </c>
      <c r="BK9" s="15" t="n">
        <f aca="false">VLOOKUP(AA9,TiposIVA!$B$2:$C$11,2,0)</f>
        <v>5</v>
      </c>
      <c r="BL9" s="11" t="n">
        <f aca="false">IF(AB9="","",AB9)</f>
        <v>5.25</v>
      </c>
      <c r="BM9" s="11" t="n">
        <f aca="false">IF(AC9="","",AC9)</f>
        <v>30.25</v>
      </c>
      <c r="BN9" s="16" t="str">
        <f aca="false">IFERROR(VLOOKUP(AD9,TiposComprobantes!$B$2:$C$37,2,0),"")</f>
        <v/>
      </c>
      <c r="BO9" s="16" t="str">
        <f aca="false">IF(AE9="","",AE9)</f>
        <v/>
      </c>
      <c r="BP9" s="16" t="str">
        <f aca="false">IF(AF9="","",AF9)</f>
        <v/>
      </c>
      <c r="BQ9" s="16" t="str">
        <f aca="false">IFERROR(VLOOKUP(AG9,TiposTributos!$B$1:$C$12,2,0),"")</f>
        <v/>
      </c>
      <c r="BR9" s="16" t="str">
        <f aca="false">IF(AH9="","",AH9)</f>
        <v/>
      </c>
      <c r="BS9" s="11" t="n">
        <f aca="false">AI9</f>
        <v>0</v>
      </c>
      <c r="BT9" s="11" t="n">
        <f aca="false">AJ9*100</f>
        <v>0</v>
      </c>
      <c r="BU9" s="11" t="n">
        <f aca="false">AK9</f>
        <v>0</v>
      </c>
      <c r="BW9" s="15" t="str">
        <f aca="false">IF(F9="","",CONCATENATE(AM9,"|'",AN9,"'|'",AO9,"'|'",AP9,"'|'",AQ9,"'|'",AR9,"'|'",AS9,"'|'",AT9,"'|'",AU9,"'|",AV9,"|",AW9,"|",AX9,"|'",AY9,"'|",AZ9,"|",BA9,"|",BB9,"|'",BC9,"'|'",BD9,"'|'",BE9,"'|'",BF9,"'|",BG9,"|",BH9,"|",BI9,"|",BJ9,"|",BK9,"|",BL9,"|",BM9,"|",BN9,"|",BO9,"|",BP9,"|",BQ9,"|'",BR9,"'|",BS9,"|",BT9,"|",BU9))</f>
        <v>SI|'30650940667'|'Bustos &amp; Hope SH'|'Responsable Inscripto'|'2'|'18/11/2025'|'01/10/2025'|'31/10/2025'|'18/11/2025'||||'0'|0|99|0|''|''|''|'Honorarios 5'|5|5|0|25|5|5,25|30,25|||||''|0|0|0</v>
      </c>
    </row>
    <row r="10" customFormat="false" ht="12.75" hidden="false" customHeight="false" outlineLevel="0" collapsed="false">
      <c r="A10" s="5" t="s">
        <v>37</v>
      </c>
      <c r="B10" s="1" t="n">
        <v>30650940667</v>
      </c>
      <c r="C10" s="5" t="s">
        <v>38</v>
      </c>
      <c r="D10" s="5" t="s">
        <v>39</v>
      </c>
      <c r="E10" s="1" t="n">
        <v>2</v>
      </c>
      <c r="F10" s="6" t="n">
        <f aca="true">TODAY()</f>
        <v>45979</v>
      </c>
      <c r="G10" s="7" t="n">
        <f aca="false">DATE(YEAR(H10),MONTH(H10),1)</f>
        <v>45931</v>
      </c>
      <c r="H10" s="7" t="n">
        <f aca="false">EOMONTH(F10,-1)</f>
        <v>45961</v>
      </c>
      <c r="I10" s="7" t="n">
        <f aca="false">F10</f>
        <v>45979</v>
      </c>
      <c r="K10" s="5"/>
      <c r="L10" s="8" t="str">
        <f aca="false">IF(K10="","",RIGHT(K10,1))</f>
        <v/>
      </c>
      <c r="M10" s="5"/>
      <c r="N10" s="5"/>
      <c r="P10" s="8" t="str">
        <f aca="false">IF(K10="","",VLOOKUP(O10,CondicionReceptor!$B$2:$D$12,3,0))</f>
        <v/>
      </c>
      <c r="Q10" s="5"/>
      <c r="V10" s="5" t="s">
        <v>70</v>
      </c>
      <c r="W10" s="1" t="n">
        <v>6</v>
      </c>
      <c r="X10" s="1" t="n">
        <v>6</v>
      </c>
      <c r="Z10" s="9" t="n">
        <f aca="false">ROUND(W10*X10-Y10,2)</f>
        <v>36</v>
      </c>
      <c r="AA10" s="10" t="n">
        <v>0.27</v>
      </c>
      <c r="AB10" s="11" t="n">
        <f aca="false">ROUND(IFERROR(Z10*AA10,0),2)</f>
        <v>9.72</v>
      </c>
      <c r="AC10" s="11" t="n">
        <f aca="false">AB10+Z10</f>
        <v>45.72</v>
      </c>
      <c r="AD10" s="5"/>
      <c r="AE10" s="12"/>
      <c r="AF10" s="12"/>
      <c r="AG10" s="13"/>
      <c r="AH10" s="12"/>
      <c r="AI10" s="12"/>
      <c r="AJ10" s="14"/>
      <c r="AK10" s="9" t="n">
        <f aca="false">AI10*AJ10</f>
        <v>0</v>
      </c>
      <c r="AM10" s="15" t="str">
        <f aca="false">+A10</f>
        <v>SI</v>
      </c>
      <c r="AN10" s="15" t="n">
        <f aca="false">+B10</f>
        <v>30650940667</v>
      </c>
      <c r="AO10" s="15" t="str">
        <f aca="false">+C10</f>
        <v>Bustos &amp; Hope SH</v>
      </c>
      <c r="AP10" s="15" t="str">
        <f aca="false">+D10</f>
        <v>Responsable Inscripto</v>
      </c>
      <c r="AQ10" s="15" t="n">
        <f aca="false">E10</f>
        <v>2</v>
      </c>
      <c r="AR10" s="15" t="str">
        <f aca="false">TEXT(DAY(F10),"00")&amp;"/"&amp;TEXT(MONTH(F10),"00")&amp;"/"&amp;YEAR(F10)</f>
        <v>18/11/2025</v>
      </c>
      <c r="AS10" s="15" t="str">
        <f aca="false">TEXT(DAY(G10),"00")&amp;"/"&amp;TEXT(MONTH(G10),"00")&amp;"/"&amp;YEAR(G10)</f>
        <v>01/10/2025</v>
      </c>
      <c r="AT10" s="15" t="str">
        <f aca="false">TEXT(DAY(H10),"00")&amp;"/"&amp;TEXT(MONTH(H10),"00")&amp;"/"&amp;YEAR(H10)</f>
        <v>31/10/2025</v>
      </c>
      <c r="AU10" s="15" t="str">
        <f aca="false">TEXT(DAY(I10),"00")&amp;"/"&amp;TEXT(MONTH(I10),"00")&amp;"/"&amp;YEAR(I10)</f>
        <v>18/11/2025</v>
      </c>
      <c r="AV10" s="15" t="str">
        <f aca="false">IF(J10="","",J10)</f>
        <v/>
      </c>
      <c r="AW10" s="15" t="str">
        <f aca="false">IFERROR(VLOOKUP(K10,TiposComprobantes!$B$2:$C$37,2,0),"")</f>
        <v/>
      </c>
      <c r="AX10" s="15" t="str">
        <f aca="false">IFERROR(VLOOKUP(M10,TipoConceptos!$B$2:$C$4,2,0),"")</f>
        <v/>
      </c>
      <c r="AY10" s="15" t="n">
        <f aca="false">N10</f>
        <v>0</v>
      </c>
      <c r="AZ10" s="15" t="n">
        <f aca="false">IFERROR(VLOOKUP(O10,CondicionReceptor!$B$2:$C$12,2,0),0)</f>
        <v>0</v>
      </c>
      <c r="BA10" s="15" t="n">
        <f aca="false">IFERROR(VLOOKUP(Q10,TiposDocumentos!$B$2:$C$37,2,0),99)</f>
        <v>99</v>
      </c>
      <c r="BB10" s="15" t="n">
        <f aca="false">R10</f>
        <v>0</v>
      </c>
      <c r="BC10" s="15" t="str">
        <f aca="false">IF(S10="","",S10)</f>
        <v/>
      </c>
      <c r="BD10" s="15" t="str">
        <f aca="false">IF(T10="","",T10)</f>
        <v/>
      </c>
      <c r="BE10" s="15" t="str">
        <f aca="false">IF(U10="","",U10)</f>
        <v/>
      </c>
      <c r="BF10" s="15" t="str">
        <f aca="false">IF(V10="","",V10)</f>
        <v>Honorarios Ajuste</v>
      </c>
      <c r="BG10" s="15" t="n">
        <f aca="false">IF(W10="","",W10)</f>
        <v>6</v>
      </c>
      <c r="BH10" s="15" t="n">
        <f aca="false">IF(X10="","",X10)</f>
        <v>6</v>
      </c>
      <c r="BI10" s="15" t="n">
        <f aca="false">IF(Y10="",0,Y10)</f>
        <v>0</v>
      </c>
      <c r="BJ10" s="11" t="n">
        <f aca="false">IF(Z10="","",Z10)</f>
        <v>36</v>
      </c>
      <c r="BK10" s="15" t="n">
        <f aca="false">VLOOKUP(AA10,TiposIVA!$B$2:$C$11,2,0)</f>
        <v>6</v>
      </c>
      <c r="BL10" s="11" t="n">
        <f aca="false">IF(AB10="","",AB10)</f>
        <v>9.72</v>
      </c>
      <c r="BM10" s="11" t="n">
        <f aca="false">IF(AC10="","",AC10)</f>
        <v>45.72</v>
      </c>
      <c r="BN10" s="16" t="str">
        <f aca="false">IFERROR(VLOOKUP(AD10,TiposComprobantes!$B$2:$C$37,2,0),"")</f>
        <v/>
      </c>
      <c r="BO10" s="16" t="str">
        <f aca="false">IF(AE10="","",AE10)</f>
        <v/>
      </c>
      <c r="BP10" s="16" t="str">
        <f aca="false">IF(AF10="","",AF10)</f>
        <v/>
      </c>
      <c r="BQ10" s="16" t="str">
        <f aca="false">IFERROR(VLOOKUP(AG10,TiposTributos!$B$1:$C$12,2,0),"")</f>
        <v/>
      </c>
      <c r="BR10" s="16" t="str">
        <f aca="false">IF(AH10="","",AH10)</f>
        <v/>
      </c>
      <c r="BS10" s="11" t="n">
        <f aca="false">AI10</f>
        <v>0</v>
      </c>
      <c r="BT10" s="11" t="n">
        <f aca="false">AJ10*100</f>
        <v>0</v>
      </c>
      <c r="BU10" s="11" t="n">
        <f aca="false">AK10</f>
        <v>0</v>
      </c>
      <c r="BW10" s="15" t="str">
        <f aca="false">IF(F10="","",CONCATENATE(AM10,"|'",AN10,"'|'",AO10,"'|'",AP10,"'|'",AQ10,"'|'",AR10,"'|'",AS10,"'|'",AT10,"'|'",AU10,"'|",AV10,"|",AW10,"|",AX10,"|'",AY10,"'|",AZ10,"|",BA10,"|",BB10,"|'",BC10,"'|'",BD10,"'|'",BE10,"'|'",BF10,"'|",BG10,"|",BH10,"|",BI10,"|",BJ10,"|",BK10,"|",BL10,"|",BM10,"|",BN10,"|",BO10,"|",BP10,"|",BQ10,"|'",BR10,"'|",BS10,"|",BT10,"|",BU10))</f>
        <v>SI|'30650940667'|'Bustos &amp; Hope SH'|'Responsable Inscripto'|'2'|'18/11/2025'|'01/10/2025'|'31/10/2025'|'18/11/2025'||||'0'|0|99|0|''|''|''|'Honorarios Ajuste'|6|6|0|36|6|9,72|45,72|||||''|0|0|0</v>
      </c>
    </row>
    <row r="11" customFormat="false" ht="12.75" hidden="false" customHeight="false" outlineLevel="0" collapsed="false">
      <c r="A11" s="5" t="s">
        <v>37</v>
      </c>
      <c r="B11" s="1" t="n">
        <v>20374730429</v>
      </c>
      <c r="C11" s="5" t="s">
        <v>71</v>
      </c>
      <c r="D11" s="5" t="s">
        <v>72</v>
      </c>
      <c r="E11" s="1" t="n">
        <v>3</v>
      </c>
      <c r="F11" s="6" t="n">
        <f aca="true">TODAY()</f>
        <v>45979</v>
      </c>
      <c r="G11" s="7" t="n">
        <f aca="false">DATE(YEAR(H11),MONTH(H11),1)</f>
        <v>45931</v>
      </c>
      <c r="H11" s="7" t="n">
        <f aca="false">EOMONTH(F11,-1)</f>
        <v>45961</v>
      </c>
      <c r="I11" s="7" t="n">
        <f aca="false">F11</f>
        <v>45979</v>
      </c>
      <c r="J11" s="1" t="n">
        <v>3</v>
      </c>
      <c r="K11" s="5" t="s">
        <v>73</v>
      </c>
      <c r="L11" s="8" t="str">
        <f aca="false">IF(K11="","",RIGHT(K11,1))</f>
        <v>C</v>
      </c>
      <c r="M11" s="5" t="s">
        <v>74</v>
      </c>
      <c r="N11" s="5" t="s">
        <v>75</v>
      </c>
      <c r="O11" s="5" t="s">
        <v>56</v>
      </c>
      <c r="P11" s="8" t="str">
        <f aca="false">IF(K11="","",VLOOKUP(O11,CondicionReceptor!$B$2:$D$12,3,0))</f>
        <v>B;C</v>
      </c>
      <c r="Q11" s="5" t="s">
        <v>57</v>
      </c>
      <c r="R11" s="1" t="n">
        <v>37473042</v>
      </c>
      <c r="S11" s="5" t="s">
        <v>76</v>
      </c>
      <c r="T11" s="5" t="s">
        <v>77</v>
      </c>
      <c r="U11" s="5" t="s">
        <v>78</v>
      </c>
      <c r="V11" s="5" t="s">
        <v>79</v>
      </c>
      <c r="W11" s="1" t="n">
        <v>7</v>
      </c>
      <c r="X11" s="1" t="n">
        <v>7</v>
      </c>
      <c r="Z11" s="9" t="n">
        <f aca="false">ROUND(W11*X11-Y11,2)</f>
        <v>49</v>
      </c>
      <c r="AA11" s="10" t="s">
        <v>80</v>
      </c>
      <c r="AB11" s="11" t="n">
        <f aca="false">ROUND(IFERROR(Z11*AA11,0),2)</f>
        <v>0</v>
      </c>
      <c r="AC11" s="11" t="n">
        <f aca="false">AB11+Z11</f>
        <v>49</v>
      </c>
      <c r="AD11" s="5" t="s">
        <v>73</v>
      </c>
      <c r="AE11" s="12" t="n">
        <v>1</v>
      </c>
      <c r="AF11" s="12" t="n">
        <v>4</v>
      </c>
      <c r="AG11" s="13"/>
      <c r="AH11" s="12"/>
      <c r="AI11" s="12"/>
      <c r="AJ11" s="14"/>
      <c r="AK11" s="9" t="n">
        <f aca="false">AI11*AJ11</f>
        <v>0</v>
      </c>
      <c r="AM11" s="15" t="str">
        <f aca="false">+A11</f>
        <v>SI</v>
      </c>
      <c r="AN11" s="15" t="n">
        <f aca="false">+B11</f>
        <v>20374730429</v>
      </c>
      <c r="AO11" s="15" t="str">
        <f aca="false">+C11</f>
        <v>Agustín Bustos Piasentini</v>
      </c>
      <c r="AP11" s="15" t="str">
        <f aca="false">+D11</f>
        <v>Monotributista</v>
      </c>
      <c r="AQ11" s="15" t="n">
        <f aca="false">E11</f>
        <v>3</v>
      </c>
      <c r="AR11" s="15" t="str">
        <f aca="false">TEXT(DAY(F11),"00")&amp;"/"&amp;TEXT(MONTH(F11),"00")&amp;"/"&amp;YEAR(F11)</f>
        <v>18/11/2025</v>
      </c>
      <c r="AS11" s="15" t="str">
        <f aca="false">TEXT(DAY(G11),"00")&amp;"/"&amp;TEXT(MONTH(G11),"00")&amp;"/"&amp;YEAR(G11)</f>
        <v>01/10/2025</v>
      </c>
      <c r="AT11" s="15" t="str">
        <f aca="false">TEXT(DAY(H11),"00")&amp;"/"&amp;TEXT(MONTH(H11),"00")&amp;"/"&amp;YEAR(H11)</f>
        <v>31/10/2025</v>
      </c>
      <c r="AU11" s="15" t="str">
        <f aca="false">TEXT(DAY(I11),"00")&amp;"/"&amp;TEXT(MONTH(I11),"00")&amp;"/"&amp;YEAR(I11)</f>
        <v>18/11/2025</v>
      </c>
      <c r="AV11" s="15" t="n">
        <f aca="false">IF(J11="","",J11)</f>
        <v>3</v>
      </c>
      <c r="AW11" s="15" t="n">
        <f aca="false">IFERROR(VLOOKUP(K11,TiposComprobantes!$B$2:$C$37,2,0),"")</f>
        <v>11</v>
      </c>
      <c r="AX11" s="15" t="n">
        <f aca="false">IFERROR(VLOOKUP(M11,TipoConceptos!$B$2:$C$4,2,0),"")</f>
        <v>3</v>
      </c>
      <c r="AY11" s="15" t="str">
        <f aca="false">N11</f>
        <v>Efectivo</v>
      </c>
      <c r="AZ11" s="15" t="n">
        <f aca="false">IFERROR(VLOOKUP(O11,CondicionReceptor!$B$2:$C$12,2,0),0)</f>
        <v>5</v>
      </c>
      <c r="BA11" s="15" t="n">
        <f aca="false">IFERROR(VLOOKUP(Q11,TiposDocumentos!$B$2:$C$37,2,0),99)</f>
        <v>96</v>
      </c>
      <c r="BB11" s="15" t="n">
        <f aca="false">R11</f>
        <v>37473042</v>
      </c>
      <c r="BC11" s="15" t="str">
        <f aca="false">IF(S11="","",S11)</f>
        <v>Dirección del CF2</v>
      </c>
      <c r="BD11" s="15" t="str">
        <f aca="false">IF(T11="","",T11)</f>
        <v>Dirección Emisor Fc3</v>
      </c>
      <c r="BE11" s="15" t="str">
        <f aca="false">IF(U11="","",U11)</f>
        <v>Dirección Emisor FC3</v>
      </c>
      <c r="BF11" s="15" t="str">
        <f aca="false">IF(V11="","",V11)</f>
        <v>Producto 1</v>
      </c>
      <c r="BG11" s="15" t="n">
        <f aca="false">IF(W11="","",W11)</f>
        <v>7</v>
      </c>
      <c r="BH11" s="15" t="n">
        <f aca="false">IF(X11="","",X11)</f>
        <v>7</v>
      </c>
      <c r="BI11" s="15" t="n">
        <f aca="false">IF(Y11="",0,Y11)</f>
        <v>0</v>
      </c>
      <c r="BJ11" s="11" t="n">
        <f aca="false">IF(Z11="","",Z11)</f>
        <v>49</v>
      </c>
      <c r="BK11" s="15" t="str">
        <f aca="false">VLOOKUP(AA11,TiposIVA!$B$2:$C$11,2,0)</f>
        <v>M</v>
      </c>
      <c r="BL11" s="11" t="n">
        <f aca="false">IF(AB11="","",AB11)</f>
        <v>0</v>
      </c>
      <c r="BM11" s="11" t="n">
        <f aca="false">IF(AC11="","",AC11)</f>
        <v>49</v>
      </c>
      <c r="BN11" s="16" t="n">
        <f aca="false">IFERROR(VLOOKUP(AD11,TiposComprobantes!$B$2:$C$37,2,0),"")</f>
        <v>11</v>
      </c>
      <c r="BO11" s="16" t="n">
        <f aca="false">IF(AE11="","",AE11)</f>
        <v>1</v>
      </c>
      <c r="BP11" s="16" t="n">
        <f aca="false">IF(AF11="","",AF11)</f>
        <v>4</v>
      </c>
      <c r="BQ11" s="16" t="str">
        <f aca="false">IFERROR(VLOOKUP(AG11,TiposTributos!$B$1:$C$12,2,0),"")</f>
        <v/>
      </c>
      <c r="BR11" s="16" t="str">
        <f aca="false">IF(AH11="","",AH11)</f>
        <v/>
      </c>
      <c r="BS11" s="11" t="n">
        <f aca="false">AI11</f>
        <v>0</v>
      </c>
      <c r="BT11" s="11" t="n">
        <f aca="false">AJ11*100</f>
        <v>0</v>
      </c>
      <c r="BU11" s="11" t="n">
        <f aca="false">AK11</f>
        <v>0</v>
      </c>
      <c r="BW11" s="15" t="str">
        <f aca="false">IF(F11="","",CONCATENATE(AM11,"|'",AN11,"'|'",AO11,"'|'",AP11,"'|'",AQ11,"'|'",AR11,"'|'",AS11,"'|'",AT11,"'|'",AU11,"'|",AV11,"|",AW11,"|",AX11,"|'",AY11,"'|",AZ11,"|",BA11,"|",BB11,"|'",BC11,"'|'",BD11,"'|'",BE11,"'|'",BF11,"'|",BG11,"|",BH11,"|",BI11,"|",BJ11,"|",BK11,"|",BL11,"|",BM11,"|",BN11,"|",BO11,"|",BP11,"|",BQ11,"|'",BR11,"'|",BS11,"|",BT11,"|",BU11))</f>
        <v>SI|'20374730429'|'Agustín Bustos Piasentini'|'Monotributista'|'3'|'18/11/2025'|'01/10/2025'|'31/10/2025'|'18/11/2025'|3|11|3|'Efectivo'|5|96|37473042|'Dirección del CF2'|'Dirección Emisor Fc3'|'Dirección Emisor FC3'|'Producto 1'|7|7|0|49|M|0|49|11|1|4||''|0|0|0</v>
      </c>
    </row>
    <row r="12" customFormat="false" ht="12.75" hidden="false" customHeight="false" outlineLevel="0" collapsed="false">
      <c r="A12" s="5" t="s">
        <v>37</v>
      </c>
      <c r="B12" s="1" t="n">
        <v>20374730429</v>
      </c>
      <c r="C12" s="5" t="s">
        <v>71</v>
      </c>
      <c r="D12" s="5" t="s">
        <v>72</v>
      </c>
      <c r="E12" s="1" t="n">
        <v>3</v>
      </c>
      <c r="F12" s="6" t="n">
        <f aca="true">TODAY()</f>
        <v>45979</v>
      </c>
      <c r="G12" s="7" t="n">
        <f aca="false">DATE(YEAR(H12),MONTH(H12),1)</f>
        <v>45931</v>
      </c>
      <c r="H12" s="7" t="n">
        <f aca="false">EOMONTH(F12,-1)</f>
        <v>45961</v>
      </c>
      <c r="I12" s="7" t="n">
        <f aca="false">F12</f>
        <v>45979</v>
      </c>
      <c r="K12" s="5"/>
      <c r="L12" s="8" t="str">
        <f aca="false">IF(K12="","",RIGHT(K12,1))</f>
        <v/>
      </c>
      <c r="M12" s="5"/>
      <c r="N12" s="5"/>
      <c r="P12" s="8" t="str">
        <f aca="false">IF(K12="","",VLOOKUP(O12,CondicionReceptor!$B$2:$D$12,3,0))</f>
        <v/>
      </c>
      <c r="Q12" s="5"/>
      <c r="V12" s="5" t="s">
        <v>81</v>
      </c>
      <c r="W12" s="1" t="n">
        <v>8</v>
      </c>
      <c r="X12" s="1" t="n">
        <v>8</v>
      </c>
      <c r="Z12" s="9" t="n">
        <f aca="false">ROUND(W12*X12-Y12,2)</f>
        <v>64</v>
      </c>
      <c r="AA12" s="10" t="s">
        <v>80</v>
      </c>
      <c r="AB12" s="11" t="n">
        <f aca="false">ROUND(IFERROR(Z12*AA12,0),2)</f>
        <v>0</v>
      </c>
      <c r="AC12" s="11" t="n">
        <f aca="false">AB12+Z12</f>
        <v>64</v>
      </c>
      <c r="AD12" s="5" t="s">
        <v>73</v>
      </c>
      <c r="AE12" s="12" t="n">
        <v>1</v>
      </c>
      <c r="AF12" s="12" t="n">
        <v>5</v>
      </c>
      <c r="AG12" s="13"/>
      <c r="AH12" s="12"/>
      <c r="AI12" s="12"/>
      <c r="AJ12" s="14"/>
      <c r="AK12" s="9" t="n">
        <f aca="false">AI12*AJ12</f>
        <v>0</v>
      </c>
      <c r="AM12" s="15" t="str">
        <f aca="false">+A12</f>
        <v>SI</v>
      </c>
      <c r="AN12" s="15" t="n">
        <f aca="false">+B12</f>
        <v>20374730429</v>
      </c>
      <c r="AO12" s="15" t="str">
        <f aca="false">+C12</f>
        <v>Agustín Bustos Piasentini</v>
      </c>
      <c r="AP12" s="15" t="str">
        <f aca="false">+D12</f>
        <v>Monotributista</v>
      </c>
      <c r="AQ12" s="15" t="n">
        <f aca="false">E12</f>
        <v>3</v>
      </c>
      <c r="AR12" s="15" t="str">
        <f aca="false">TEXT(DAY(F12),"00")&amp;"/"&amp;TEXT(MONTH(F12),"00")&amp;"/"&amp;YEAR(F12)</f>
        <v>18/11/2025</v>
      </c>
      <c r="AS12" s="15" t="str">
        <f aca="false">TEXT(DAY(G12),"00")&amp;"/"&amp;TEXT(MONTH(G12),"00")&amp;"/"&amp;YEAR(G12)</f>
        <v>01/10/2025</v>
      </c>
      <c r="AT12" s="15" t="str">
        <f aca="false">TEXT(DAY(H12),"00")&amp;"/"&amp;TEXT(MONTH(H12),"00")&amp;"/"&amp;YEAR(H12)</f>
        <v>31/10/2025</v>
      </c>
      <c r="AU12" s="15" t="str">
        <f aca="false">TEXT(DAY(I12),"00")&amp;"/"&amp;TEXT(MONTH(I12),"00")&amp;"/"&amp;YEAR(I12)</f>
        <v>18/11/2025</v>
      </c>
      <c r="AV12" s="15" t="str">
        <f aca="false">IF(J12="","",J12)</f>
        <v/>
      </c>
      <c r="AW12" s="15" t="str">
        <f aca="false">IFERROR(VLOOKUP(K12,TiposComprobantes!$B$2:$C$37,2,0),"")</f>
        <v/>
      </c>
      <c r="AX12" s="15" t="str">
        <f aca="false">IFERROR(VLOOKUP(M12,TipoConceptos!$B$2:$C$4,2,0),"")</f>
        <v/>
      </c>
      <c r="AY12" s="15" t="n">
        <f aca="false">N12</f>
        <v>0</v>
      </c>
      <c r="AZ12" s="15" t="n">
        <f aca="false">IFERROR(VLOOKUP(O12,CondicionReceptor!$B$2:$C$12,2,0),0)</f>
        <v>0</v>
      </c>
      <c r="BA12" s="15" t="n">
        <f aca="false">IFERROR(VLOOKUP(Q12,TiposDocumentos!$B$2:$C$37,2,0),99)</f>
        <v>99</v>
      </c>
      <c r="BB12" s="15" t="n">
        <f aca="false">R12</f>
        <v>0</v>
      </c>
      <c r="BC12" s="15" t="str">
        <f aca="false">IF(S12="","",S12)</f>
        <v/>
      </c>
      <c r="BD12" s="15" t="str">
        <f aca="false">IF(T12="","",T12)</f>
        <v/>
      </c>
      <c r="BE12" s="15" t="str">
        <f aca="false">IF(U12="","",U12)</f>
        <v/>
      </c>
      <c r="BF12" s="15" t="str">
        <f aca="false">IF(V12="","",V12)</f>
        <v>Producto 2</v>
      </c>
      <c r="BG12" s="15" t="n">
        <f aca="false">IF(W12="","",W12)</f>
        <v>8</v>
      </c>
      <c r="BH12" s="15" t="n">
        <f aca="false">IF(X12="","",X12)</f>
        <v>8</v>
      </c>
      <c r="BI12" s="15" t="n">
        <f aca="false">IF(Y12="",0,Y12)</f>
        <v>0</v>
      </c>
      <c r="BJ12" s="11" t="n">
        <f aca="false">IF(Z12="","",Z12)</f>
        <v>64</v>
      </c>
      <c r="BK12" s="15" t="str">
        <f aca="false">VLOOKUP(AA12,TiposIVA!$B$2:$C$11,2,0)</f>
        <v>M</v>
      </c>
      <c r="BL12" s="11" t="n">
        <f aca="false">IF(AB12="","",AB12)</f>
        <v>0</v>
      </c>
      <c r="BM12" s="11" t="n">
        <f aca="false">IF(AC12="","",AC12)</f>
        <v>64</v>
      </c>
      <c r="BN12" s="16" t="n">
        <f aca="false">IFERROR(VLOOKUP(AD12,TiposComprobantes!$B$2:$C$37,2,0),"")</f>
        <v>11</v>
      </c>
      <c r="BO12" s="16" t="n">
        <f aca="false">IF(AE12="","",AE12)</f>
        <v>1</v>
      </c>
      <c r="BP12" s="16" t="n">
        <f aca="false">IF(AF12="","",AF12)</f>
        <v>5</v>
      </c>
      <c r="BQ12" s="16" t="str">
        <f aca="false">IFERROR(VLOOKUP(AG12,TiposTributos!$B$1:$C$12,2,0),"")</f>
        <v/>
      </c>
      <c r="BR12" s="16" t="str">
        <f aca="false">IF(AH12="","",AH12)</f>
        <v/>
      </c>
      <c r="BS12" s="11" t="n">
        <f aca="false">AI12</f>
        <v>0</v>
      </c>
      <c r="BT12" s="11" t="n">
        <f aca="false">AJ12*100</f>
        <v>0</v>
      </c>
      <c r="BU12" s="11" t="n">
        <f aca="false">AK12</f>
        <v>0</v>
      </c>
      <c r="BW12" s="15" t="str">
        <f aca="false">IF(F12="","",CONCATENATE(AM12,"|'",AN12,"'|'",AO12,"'|'",AP12,"'|'",AQ12,"'|'",AR12,"'|'",AS12,"'|'",AT12,"'|'",AU12,"'|",AV12,"|",AW12,"|",AX12,"|'",AY12,"'|",AZ12,"|",BA12,"|",BB12,"|'",BC12,"'|'",BD12,"'|'",BE12,"'|'",BF12,"'|",BG12,"|",BH12,"|",BI12,"|",BJ12,"|",BK12,"|",BL12,"|",BM12,"|",BN12,"|",BO12,"|",BP12,"|",BQ12,"|'",BR12,"'|",BS12,"|",BT12,"|",BU12))</f>
        <v>SI|'20374730429'|'Agustín Bustos Piasentini'|'Monotributista'|'3'|'18/11/2025'|'01/10/2025'|'31/10/2025'|'18/11/2025'||||'0'|0|99|0|''|''|''|'Producto 2'|8|8|0|64|M|0|64|11|1|5||''|0|0|0</v>
      </c>
    </row>
    <row r="13" customFormat="false" ht="12.75" hidden="false" customHeight="false" outlineLevel="0" collapsed="false">
      <c r="A13" s="5" t="s">
        <v>37</v>
      </c>
      <c r="B13" s="1" t="n">
        <v>20374730429</v>
      </c>
      <c r="C13" s="5" t="s">
        <v>71</v>
      </c>
      <c r="D13" s="5" t="s">
        <v>72</v>
      </c>
      <c r="E13" s="1" t="n">
        <v>3</v>
      </c>
      <c r="F13" s="6" t="n">
        <f aca="true">TODAY()</f>
        <v>45979</v>
      </c>
      <c r="G13" s="7" t="n">
        <f aca="false">DATE(YEAR(H13),MONTH(H13),1)</f>
        <v>45931</v>
      </c>
      <c r="H13" s="7" t="n">
        <f aca="false">EOMONTH(F13,-1)</f>
        <v>45961</v>
      </c>
      <c r="I13" s="7" t="n">
        <f aca="false">F13</f>
        <v>45979</v>
      </c>
      <c r="K13" s="5"/>
      <c r="L13" s="8" t="str">
        <f aca="false">IF(K13="","",RIGHT(K13,1))</f>
        <v/>
      </c>
      <c r="M13" s="5"/>
      <c r="N13" s="5"/>
      <c r="P13" s="8" t="str">
        <f aca="false">IF(K13="","",VLOOKUP(O13,CondicionReceptor!$B$2:$D$12,3,0))</f>
        <v/>
      </c>
      <c r="Q13" s="5"/>
      <c r="V13" s="5" t="s">
        <v>82</v>
      </c>
      <c r="W13" s="1" t="n">
        <v>9</v>
      </c>
      <c r="X13" s="1" t="n">
        <v>9</v>
      </c>
      <c r="Z13" s="9" t="n">
        <f aca="false">ROUND(W13*X13-Y13,2)</f>
        <v>81</v>
      </c>
      <c r="AA13" s="10" t="s">
        <v>80</v>
      </c>
      <c r="AB13" s="11" t="n">
        <f aca="false">ROUND(IFERROR(Z13*AA13,0),2)</f>
        <v>0</v>
      </c>
      <c r="AC13" s="11" t="n">
        <f aca="false">AB13+Z13</f>
        <v>81</v>
      </c>
      <c r="AD13" s="5" t="s">
        <v>73</v>
      </c>
      <c r="AE13" s="12" t="n">
        <v>1</v>
      </c>
      <c r="AF13" s="12" t="n">
        <v>6</v>
      </c>
      <c r="AG13" s="13"/>
      <c r="AH13" s="12"/>
      <c r="AI13" s="12"/>
      <c r="AJ13" s="14"/>
      <c r="AK13" s="9" t="n">
        <f aca="false">AI13*AJ13</f>
        <v>0</v>
      </c>
      <c r="AM13" s="15" t="str">
        <f aca="false">+A13</f>
        <v>SI</v>
      </c>
      <c r="AN13" s="15" t="n">
        <f aca="false">+B13</f>
        <v>20374730429</v>
      </c>
      <c r="AO13" s="15" t="str">
        <f aca="false">+C13</f>
        <v>Agustín Bustos Piasentini</v>
      </c>
      <c r="AP13" s="15" t="str">
        <f aca="false">+D13</f>
        <v>Monotributista</v>
      </c>
      <c r="AQ13" s="15" t="n">
        <f aca="false">E13</f>
        <v>3</v>
      </c>
      <c r="AR13" s="15" t="str">
        <f aca="false">TEXT(DAY(F13),"00")&amp;"/"&amp;TEXT(MONTH(F13),"00")&amp;"/"&amp;YEAR(F13)</f>
        <v>18/11/2025</v>
      </c>
      <c r="AS13" s="15" t="str">
        <f aca="false">TEXT(DAY(G13),"00")&amp;"/"&amp;TEXT(MONTH(G13),"00")&amp;"/"&amp;YEAR(G13)</f>
        <v>01/10/2025</v>
      </c>
      <c r="AT13" s="15" t="str">
        <f aca="false">TEXT(DAY(H13),"00")&amp;"/"&amp;TEXT(MONTH(H13),"00")&amp;"/"&amp;YEAR(H13)</f>
        <v>31/10/2025</v>
      </c>
      <c r="AU13" s="15" t="str">
        <f aca="false">TEXT(DAY(I13),"00")&amp;"/"&amp;TEXT(MONTH(I13),"00")&amp;"/"&amp;YEAR(I13)</f>
        <v>18/11/2025</v>
      </c>
      <c r="AV13" s="15" t="str">
        <f aca="false">IF(J13="","",J13)</f>
        <v/>
      </c>
      <c r="AW13" s="15" t="str">
        <f aca="false">IFERROR(VLOOKUP(K13,TiposComprobantes!$B$2:$C$37,2,0),"")</f>
        <v/>
      </c>
      <c r="AX13" s="15" t="str">
        <f aca="false">IFERROR(VLOOKUP(M13,TipoConceptos!$B$2:$C$4,2,0),"")</f>
        <v/>
      </c>
      <c r="AY13" s="15" t="n">
        <f aca="false">N13</f>
        <v>0</v>
      </c>
      <c r="AZ13" s="15" t="n">
        <f aca="false">IFERROR(VLOOKUP(O13,CondicionReceptor!$B$2:$C$12,2,0),0)</f>
        <v>0</v>
      </c>
      <c r="BA13" s="15" t="n">
        <f aca="false">IFERROR(VLOOKUP(Q13,TiposDocumentos!$B$2:$C$37,2,0),99)</f>
        <v>99</v>
      </c>
      <c r="BB13" s="15" t="n">
        <f aca="false">R13</f>
        <v>0</v>
      </c>
      <c r="BC13" s="15" t="str">
        <f aca="false">IF(S13="","",S13)</f>
        <v/>
      </c>
      <c r="BD13" s="15" t="str">
        <f aca="false">IF(T13="","",T13)</f>
        <v/>
      </c>
      <c r="BE13" s="15" t="str">
        <f aca="false">IF(U13="","",U13)</f>
        <v/>
      </c>
      <c r="BF13" s="15" t="str">
        <f aca="false">IF(V13="","",V13)</f>
        <v>Honorario 1</v>
      </c>
      <c r="BG13" s="15" t="n">
        <f aca="false">IF(W13="","",W13)</f>
        <v>9</v>
      </c>
      <c r="BH13" s="15" t="n">
        <f aca="false">IF(X13="","",X13)</f>
        <v>9</v>
      </c>
      <c r="BI13" s="15" t="n">
        <f aca="false">IF(Y13="",0,Y13)</f>
        <v>0</v>
      </c>
      <c r="BJ13" s="11" t="n">
        <f aca="false">IF(Z13="","",Z13)</f>
        <v>81</v>
      </c>
      <c r="BK13" s="15" t="str">
        <f aca="false">VLOOKUP(AA13,TiposIVA!$B$2:$C$11,2,0)</f>
        <v>M</v>
      </c>
      <c r="BL13" s="11" t="n">
        <f aca="false">IF(AB13="","",AB13)</f>
        <v>0</v>
      </c>
      <c r="BM13" s="11" t="n">
        <f aca="false">IF(AC13="","",AC13)</f>
        <v>81</v>
      </c>
      <c r="BN13" s="16" t="n">
        <f aca="false">IFERROR(VLOOKUP(AD13,TiposComprobantes!$B$2:$C$37,2,0),"")</f>
        <v>11</v>
      </c>
      <c r="BO13" s="16" t="n">
        <f aca="false">IF(AE13="","",AE13)</f>
        <v>1</v>
      </c>
      <c r="BP13" s="16" t="n">
        <f aca="false">IF(AF13="","",AF13)</f>
        <v>6</v>
      </c>
      <c r="BQ13" s="16" t="str">
        <f aca="false">IFERROR(VLOOKUP(AG13,TiposTributos!$B$1:$C$12,2,0),"")</f>
        <v/>
      </c>
      <c r="BR13" s="16" t="str">
        <f aca="false">IF(AH13="","",AH13)</f>
        <v/>
      </c>
      <c r="BS13" s="11" t="n">
        <f aca="false">AI13</f>
        <v>0</v>
      </c>
      <c r="BT13" s="11" t="n">
        <f aca="false">AJ13*100</f>
        <v>0</v>
      </c>
      <c r="BU13" s="11" t="n">
        <f aca="false">AK13</f>
        <v>0</v>
      </c>
      <c r="BW13" s="15" t="str">
        <f aca="false">IF(F13="","",CONCATENATE(AM13,"|'",AN13,"'|'",AO13,"'|'",AP13,"'|'",AQ13,"'|'",AR13,"'|'",AS13,"'|'",AT13,"'|'",AU13,"'|",AV13,"|",AW13,"|",AX13,"|'",AY13,"'|",AZ13,"|",BA13,"|",BB13,"|'",BC13,"'|'",BD13,"'|'",BE13,"'|'",BF13,"'|",BG13,"|",BH13,"|",BI13,"|",BJ13,"|",BK13,"|",BL13,"|",BM13,"|",BN13,"|",BO13,"|",BP13,"|",BQ13,"|'",BR13,"'|",BS13,"|",BT13,"|",BU13))</f>
        <v>SI|'20374730429'|'Agustín Bustos Piasentini'|'Monotributista'|'3'|'18/11/2025'|'01/10/2025'|'31/10/2025'|'18/11/2025'||||'0'|0|99|0|''|''|''|'Honorario 1'|9|9|0|81|M|0|81|11|1|6||''|0|0|0</v>
      </c>
    </row>
    <row r="14" customFormat="false" ht="12.75" hidden="false" customHeight="false" outlineLevel="0" collapsed="false">
      <c r="A14" s="5" t="s">
        <v>37</v>
      </c>
      <c r="B14" s="1" t="n">
        <v>20374730429</v>
      </c>
      <c r="C14" s="5" t="s">
        <v>71</v>
      </c>
      <c r="D14" s="5" t="s">
        <v>72</v>
      </c>
      <c r="E14" s="1" t="n">
        <v>3</v>
      </c>
      <c r="F14" s="6" t="n">
        <f aca="true">TODAY()</f>
        <v>45979</v>
      </c>
      <c r="G14" s="7" t="n">
        <f aca="false">DATE(YEAR(H14),MONTH(H14),1)</f>
        <v>45931</v>
      </c>
      <c r="H14" s="7" t="n">
        <f aca="false">EOMONTH(F14,-1)</f>
        <v>45961</v>
      </c>
      <c r="I14" s="7" t="n">
        <f aca="false">F14</f>
        <v>45979</v>
      </c>
      <c r="K14" s="5"/>
      <c r="L14" s="8" t="str">
        <f aca="false">IF(K14="","",RIGHT(K14,1))</f>
        <v/>
      </c>
      <c r="M14" s="5"/>
      <c r="N14" s="5"/>
      <c r="P14" s="8" t="str">
        <f aca="false">IF(K14="","",VLOOKUP(O14,CondicionReceptor!$B$2:$D$12,3,0))</f>
        <v/>
      </c>
      <c r="Q14" s="5"/>
      <c r="V14" s="5" t="s">
        <v>83</v>
      </c>
      <c r="W14" s="1" t="n">
        <v>50000</v>
      </c>
      <c r="X14" s="1" t="n">
        <v>10</v>
      </c>
      <c r="Z14" s="9" t="n">
        <f aca="false">ROUND(W14*X14-Y14,2)</f>
        <v>500000</v>
      </c>
      <c r="AA14" s="10" t="s">
        <v>80</v>
      </c>
      <c r="AB14" s="11" t="n">
        <f aca="false">ROUND(IFERROR(Z14*AA14,0),2)</f>
        <v>0</v>
      </c>
      <c r="AC14" s="11" t="n">
        <f aca="false">AB14+Z14</f>
        <v>500000</v>
      </c>
      <c r="AD14" s="5" t="s">
        <v>73</v>
      </c>
      <c r="AE14" s="12" t="n">
        <v>1</v>
      </c>
      <c r="AF14" s="12" t="n">
        <v>7</v>
      </c>
      <c r="AG14" s="13"/>
      <c r="AH14" s="12"/>
      <c r="AI14" s="12"/>
      <c r="AJ14" s="14"/>
      <c r="AK14" s="9" t="n">
        <f aca="false">AI14*AJ14</f>
        <v>0</v>
      </c>
      <c r="AM14" s="15" t="str">
        <f aca="false">+A14</f>
        <v>SI</v>
      </c>
      <c r="AN14" s="15" t="n">
        <f aca="false">+B14</f>
        <v>20374730429</v>
      </c>
      <c r="AO14" s="15" t="str">
        <f aca="false">+C14</f>
        <v>Agustín Bustos Piasentini</v>
      </c>
      <c r="AP14" s="15" t="str">
        <f aca="false">+D14</f>
        <v>Monotributista</v>
      </c>
      <c r="AQ14" s="15" t="n">
        <f aca="false">E14</f>
        <v>3</v>
      </c>
      <c r="AR14" s="15" t="str">
        <f aca="false">TEXT(DAY(F14),"00")&amp;"/"&amp;TEXT(MONTH(F14),"00")&amp;"/"&amp;YEAR(F14)</f>
        <v>18/11/2025</v>
      </c>
      <c r="AS14" s="15" t="str">
        <f aca="false">TEXT(DAY(G14),"00")&amp;"/"&amp;TEXT(MONTH(G14),"00")&amp;"/"&amp;YEAR(G14)</f>
        <v>01/10/2025</v>
      </c>
      <c r="AT14" s="15" t="str">
        <f aca="false">TEXT(DAY(H14),"00")&amp;"/"&amp;TEXT(MONTH(H14),"00")&amp;"/"&amp;YEAR(H14)</f>
        <v>31/10/2025</v>
      </c>
      <c r="AU14" s="15" t="str">
        <f aca="false">TEXT(DAY(I14),"00")&amp;"/"&amp;TEXT(MONTH(I14),"00")&amp;"/"&amp;YEAR(I14)</f>
        <v>18/11/2025</v>
      </c>
      <c r="AV14" s="15" t="str">
        <f aca="false">IF(J14="","",J14)</f>
        <v/>
      </c>
      <c r="AW14" s="15" t="str">
        <f aca="false">IFERROR(VLOOKUP(K14,TiposComprobantes!$B$2:$C$37,2,0),"")</f>
        <v/>
      </c>
      <c r="AX14" s="15" t="str">
        <f aca="false">IFERROR(VLOOKUP(M14,TipoConceptos!$B$2:$C$4,2,0),"")</f>
        <v/>
      </c>
      <c r="AY14" s="15" t="n">
        <f aca="false">N14</f>
        <v>0</v>
      </c>
      <c r="AZ14" s="15" t="n">
        <f aca="false">IFERROR(VLOOKUP(O14,CondicionReceptor!$B$2:$C$12,2,0),0)</f>
        <v>0</v>
      </c>
      <c r="BA14" s="15" t="n">
        <f aca="false">IFERROR(VLOOKUP(Q14,TiposDocumentos!$B$2:$C$37,2,0),99)</f>
        <v>99</v>
      </c>
      <c r="BB14" s="15" t="n">
        <f aca="false">R14</f>
        <v>0</v>
      </c>
      <c r="BC14" s="15" t="str">
        <f aca="false">IF(S14="","",S14)</f>
        <v/>
      </c>
      <c r="BD14" s="15" t="str">
        <f aca="false">IF(T14="","",T14)</f>
        <v/>
      </c>
      <c r="BE14" s="15" t="str">
        <f aca="false">IF(U14="","",U14)</f>
        <v/>
      </c>
      <c r="BF14" s="15" t="str">
        <f aca="false">IF(V14="","",V14)</f>
        <v>Honorario 2</v>
      </c>
      <c r="BG14" s="15" t="n">
        <f aca="false">IF(W14="","",W14)</f>
        <v>50000</v>
      </c>
      <c r="BH14" s="15" t="n">
        <f aca="false">IF(X14="","",X14)</f>
        <v>10</v>
      </c>
      <c r="BI14" s="15" t="n">
        <f aca="false">IF(Y14="",0,Y14)</f>
        <v>0</v>
      </c>
      <c r="BJ14" s="11" t="n">
        <f aca="false">IF(Z14="","",Z14)</f>
        <v>500000</v>
      </c>
      <c r="BK14" s="15" t="str">
        <f aca="false">VLOOKUP(AA14,TiposIVA!$B$2:$C$11,2,0)</f>
        <v>M</v>
      </c>
      <c r="BL14" s="11" t="n">
        <f aca="false">IF(AB14="","",AB14)</f>
        <v>0</v>
      </c>
      <c r="BM14" s="11" t="n">
        <f aca="false">IF(AC14="","",AC14)</f>
        <v>500000</v>
      </c>
      <c r="BN14" s="16" t="n">
        <f aca="false">IFERROR(VLOOKUP(AD14,TiposComprobantes!$B$2:$C$37,2,0),"")</f>
        <v>11</v>
      </c>
      <c r="BO14" s="16" t="n">
        <f aca="false">IF(AE14="","",AE14)</f>
        <v>1</v>
      </c>
      <c r="BP14" s="16" t="n">
        <f aca="false">IF(AF14="","",AF14)</f>
        <v>7</v>
      </c>
      <c r="BQ14" s="16" t="str">
        <f aca="false">IFERROR(VLOOKUP(AG14,TiposTributos!$B$1:$C$12,2,0),"")</f>
        <v/>
      </c>
      <c r="BR14" s="16" t="str">
        <f aca="false">IF(AH14="","",AH14)</f>
        <v/>
      </c>
      <c r="BS14" s="11" t="n">
        <f aca="false">AI14</f>
        <v>0</v>
      </c>
      <c r="BT14" s="11" t="n">
        <f aca="false">AJ14*100</f>
        <v>0</v>
      </c>
      <c r="BU14" s="11" t="n">
        <f aca="false">AK14</f>
        <v>0</v>
      </c>
      <c r="BW14" s="15" t="str">
        <f aca="false">IF(F14="","",CONCATENATE(AM14,"|'",AN14,"'|'",AO14,"'|'",AP14,"'|'",AQ14,"'|'",AR14,"'|'",AS14,"'|'",AT14,"'|'",AU14,"'|",AV14,"|",AW14,"|",AX14,"|'",AY14,"'|",AZ14,"|",BA14,"|",BB14,"|'",BC14,"'|'",BD14,"'|'",BE14,"'|'",BF14,"'|",BG14,"|",BH14,"|",BI14,"|",BJ14,"|",BK14,"|",BL14,"|",BM14,"|",BN14,"|",BO14,"|",BP14,"|",BQ14,"|'",BR14,"'|",BS14,"|",BT14,"|",BU14))</f>
        <v>SI|'20374730429'|'Agustín Bustos Piasentini'|'Monotributista'|'3'|'18/11/2025'|'01/10/2025'|'31/10/2025'|'18/11/2025'||||'0'|0|99|0|''|''|''|'Honorario 2'|50000|10|0|500000|M|0|500000|11|1|7||''|0|0|0</v>
      </c>
    </row>
    <row r="15" customFormat="false" ht="12.75" hidden="false" customHeight="false" outlineLevel="0" collapsed="false">
      <c r="A15" s="5" t="s">
        <v>37</v>
      </c>
      <c r="B15" s="1" t="n">
        <v>20374730429</v>
      </c>
      <c r="C15" s="5" t="s">
        <v>71</v>
      </c>
      <c r="D15" s="5" t="s">
        <v>72</v>
      </c>
      <c r="E15" s="1" t="n">
        <v>4</v>
      </c>
      <c r="F15" s="6" t="n">
        <f aca="true">TODAY()</f>
        <v>45979</v>
      </c>
      <c r="G15" s="7" t="n">
        <f aca="false">DATE(YEAR(H15),MONTH(H15),1)</f>
        <v>45931</v>
      </c>
      <c r="H15" s="7" t="n">
        <f aca="false">EOMONTH(F15,-1)</f>
        <v>45961</v>
      </c>
      <c r="I15" s="7" t="n">
        <f aca="false">F15</f>
        <v>45979</v>
      </c>
      <c r="J15" s="1" t="n">
        <v>3</v>
      </c>
      <c r="K15" s="5" t="s">
        <v>73</v>
      </c>
      <c r="L15" s="8" t="str">
        <f aca="false">IF(K15="","",RIGHT(K15,1))</f>
        <v>C</v>
      </c>
      <c r="M15" s="5" t="s">
        <v>74</v>
      </c>
      <c r="N15" s="5" t="s">
        <v>84</v>
      </c>
      <c r="O15" s="5" t="s">
        <v>56</v>
      </c>
      <c r="P15" s="8" t="str">
        <f aca="false">IF(K15="","",VLOOKUP(O15,CondicionReceptor!$B$2:$D$12,3,0))</f>
        <v>B;C</v>
      </c>
      <c r="Q15" s="5" t="s">
        <v>85</v>
      </c>
      <c r="R15" s="1" t="n">
        <v>0</v>
      </c>
      <c r="S15" s="5" t="s">
        <v>76</v>
      </c>
      <c r="T15" s="5" t="s">
        <v>77</v>
      </c>
      <c r="U15" s="5" t="s">
        <v>78</v>
      </c>
      <c r="V15" s="5" t="s">
        <v>79</v>
      </c>
      <c r="W15" s="1" t="n">
        <v>7</v>
      </c>
      <c r="X15" s="1" t="n">
        <v>7</v>
      </c>
      <c r="Z15" s="9" t="n">
        <f aca="false">ROUND(W15*X15-Y15,2)</f>
        <v>49</v>
      </c>
      <c r="AA15" s="10" t="s">
        <v>86</v>
      </c>
      <c r="AB15" s="11" t="n">
        <f aca="false">ROUND(IFERROR(Z15*AA15,0),2)</f>
        <v>0</v>
      </c>
      <c r="AC15" s="11" t="n">
        <f aca="false">AB15+Z15</f>
        <v>49</v>
      </c>
      <c r="AD15" s="5"/>
      <c r="AE15" s="12"/>
      <c r="AF15" s="12"/>
      <c r="AG15" s="13" t="s">
        <v>49</v>
      </c>
      <c r="AH15" s="12" t="s">
        <v>50</v>
      </c>
      <c r="AI15" s="12" t="n">
        <f aca="false">Z15</f>
        <v>49</v>
      </c>
      <c r="AJ15" s="14" t="n">
        <v>0.0333</v>
      </c>
      <c r="AK15" s="9" t="n">
        <f aca="false">AI15*AJ15</f>
        <v>1.6317</v>
      </c>
      <c r="AM15" s="15" t="str">
        <f aca="false">+A15</f>
        <v>SI</v>
      </c>
      <c r="AN15" s="15" t="n">
        <f aca="false">+B15</f>
        <v>20374730429</v>
      </c>
      <c r="AO15" s="15" t="str">
        <f aca="false">+C15</f>
        <v>Agustín Bustos Piasentini</v>
      </c>
      <c r="AP15" s="15" t="str">
        <f aca="false">+D15</f>
        <v>Monotributista</v>
      </c>
      <c r="AQ15" s="15" t="n">
        <f aca="false">E15</f>
        <v>4</v>
      </c>
      <c r="AR15" s="15" t="str">
        <f aca="false">TEXT(DAY(F15),"00")&amp;"/"&amp;TEXT(MONTH(F15),"00")&amp;"/"&amp;YEAR(F15)</f>
        <v>18/11/2025</v>
      </c>
      <c r="AS15" s="15" t="str">
        <f aca="false">TEXT(DAY(G15),"00")&amp;"/"&amp;TEXT(MONTH(G15),"00")&amp;"/"&amp;YEAR(G15)</f>
        <v>01/10/2025</v>
      </c>
      <c r="AT15" s="15" t="str">
        <f aca="false">TEXT(DAY(H15),"00")&amp;"/"&amp;TEXT(MONTH(H15),"00")&amp;"/"&amp;YEAR(H15)</f>
        <v>31/10/2025</v>
      </c>
      <c r="AU15" s="15" t="str">
        <f aca="false">TEXT(DAY(I15),"00")&amp;"/"&amp;TEXT(MONTH(I15),"00")&amp;"/"&amp;YEAR(I15)</f>
        <v>18/11/2025</v>
      </c>
      <c r="AV15" s="15" t="n">
        <f aca="false">IF(J15="","",J15)</f>
        <v>3</v>
      </c>
      <c r="AW15" s="15" t="n">
        <f aca="false">IFERROR(VLOOKUP(K15,TiposComprobantes!$B$2:$C$37,2,0),"")</f>
        <v>11</v>
      </c>
      <c r="AX15" s="15" t="n">
        <f aca="false">IFERROR(VLOOKUP(M15,TipoConceptos!$B$2:$C$4,2,0),"")</f>
        <v>3</v>
      </c>
      <c r="AY15" s="15" t="str">
        <f aca="false">N15</f>
        <v>Crypto</v>
      </c>
      <c r="AZ15" s="15" t="n">
        <f aca="false">IFERROR(VLOOKUP(O15,CondicionReceptor!$B$2:$C$12,2,0),0)</f>
        <v>5</v>
      </c>
      <c r="BA15" s="15" t="n">
        <f aca="false">IFERROR(VLOOKUP(Q15,TiposDocumentos!$B$2:$C$37,2,0),99)</f>
        <v>99</v>
      </c>
      <c r="BB15" s="15" t="n">
        <f aca="false">R15</f>
        <v>0</v>
      </c>
      <c r="BC15" s="15" t="str">
        <f aca="false">IF(S15="","",S15)</f>
        <v>Dirección del CF2</v>
      </c>
      <c r="BD15" s="15" t="str">
        <f aca="false">IF(T15="","",T15)</f>
        <v>Dirección Emisor Fc3</v>
      </c>
      <c r="BE15" s="15" t="str">
        <f aca="false">IF(U15="","",U15)</f>
        <v>Dirección Emisor FC3</v>
      </c>
      <c r="BF15" s="15" t="str">
        <f aca="false">IF(V15="","",V15)</f>
        <v>Producto 1</v>
      </c>
      <c r="BG15" s="15" t="n">
        <f aca="false">IF(W15="","",W15)</f>
        <v>7</v>
      </c>
      <c r="BH15" s="15" t="n">
        <f aca="false">IF(X15="","",X15)</f>
        <v>7</v>
      </c>
      <c r="BI15" s="15" t="n">
        <f aca="false">IF(Y15="",0,Y15)</f>
        <v>0</v>
      </c>
      <c r="BJ15" s="11" t="n">
        <f aca="false">IF(Z15="","",Z15)</f>
        <v>49</v>
      </c>
      <c r="BK15" s="15" t="str">
        <f aca="false">VLOOKUP(AA15,TiposIVA!$B$2:$C$11,2,0)</f>
        <v>N/A</v>
      </c>
      <c r="BL15" s="11" t="n">
        <f aca="false">IF(AB15="","",AB15)</f>
        <v>0</v>
      </c>
      <c r="BM15" s="11" t="n">
        <f aca="false">IF(AC15="","",AC15)</f>
        <v>49</v>
      </c>
      <c r="BN15" s="16" t="str">
        <f aca="false">IFERROR(VLOOKUP(AD15,TiposComprobantes!$B$2:$C$37,2,0),"")</f>
        <v/>
      </c>
      <c r="BO15" s="16" t="str">
        <f aca="false">IF(AE15="","",AE15)</f>
        <v/>
      </c>
      <c r="BP15" s="16" t="str">
        <f aca="false">IF(AF15="","",AF15)</f>
        <v/>
      </c>
      <c r="BQ15" s="16" t="n">
        <f aca="false">IFERROR(VLOOKUP(AG15,TiposTributos!$B$1:$C$12,2,0),"")</f>
        <v>4</v>
      </c>
      <c r="BR15" s="16" t="str">
        <f aca="false">IF(AH15="","",AH15)</f>
        <v>Percepcion IIBB Misiones</v>
      </c>
      <c r="BS15" s="11" t="n">
        <f aca="false">AI15</f>
        <v>49</v>
      </c>
      <c r="BT15" s="11" t="n">
        <f aca="false">AJ15*100</f>
        <v>3.33</v>
      </c>
      <c r="BU15" s="11" t="n">
        <f aca="false">AK15</f>
        <v>1.6317</v>
      </c>
      <c r="BW15" s="15" t="str">
        <f aca="false">IF(F15="","",CONCATENATE(AM15,"|'",AN15,"'|'",AO15,"'|'",AP15,"'|'",AQ15,"'|'",AR15,"'|'",AS15,"'|'",AT15,"'|'",AU15,"'|",AV15,"|",AW15,"|",AX15,"|'",AY15,"'|",AZ15,"|",BA15,"|",BB15,"|'",BC15,"'|'",BD15,"'|'",BE15,"'|'",BF15,"'|",BG15,"|",BH15,"|",BI15,"|",BJ15,"|",BK15,"|",BL15,"|",BM15,"|",BN15,"|",BO15,"|",BP15,"|",BQ15,"|'",BR15,"'|",BS15,"|",BT15,"|",BU15))</f>
        <v>SI|'20374730429'|'Agustín Bustos Piasentini'|'Monotributista'|'4'|'18/11/2025'|'01/10/2025'|'31/10/2025'|'18/11/2025'|3|11|3|'Crypto'|5|99|0|'Dirección del CF2'|'Dirección Emisor Fc3'|'Dirección Emisor FC3'|'Producto 1'|7|7|0|49|N/A|0|49||||4|'Percepcion IIBB Misiones'|49|3,33|1,6317</v>
      </c>
    </row>
    <row r="16" customFormat="false" ht="12.75" hidden="false" customHeight="false" outlineLevel="0" collapsed="false">
      <c r="A16" s="5" t="s">
        <v>37</v>
      </c>
      <c r="B16" s="1" t="n">
        <v>20374730429</v>
      </c>
      <c r="C16" s="5" t="s">
        <v>71</v>
      </c>
      <c r="D16" s="5" t="s">
        <v>72</v>
      </c>
      <c r="E16" s="1" t="n">
        <v>4</v>
      </c>
      <c r="F16" s="6" t="n">
        <f aca="true">TODAY()</f>
        <v>45979</v>
      </c>
      <c r="G16" s="7" t="n">
        <f aca="false">DATE(YEAR(H16),MONTH(H16),1)</f>
        <v>45931</v>
      </c>
      <c r="H16" s="7" t="n">
        <f aca="false">EOMONTH(F16,-1)</f>
        <v>45961</v>
      </c>
      <c r="I16" s="7" t="n">
        <f aca="false">F16</f>
        <v>45979</v>
      </c>
      <c r="K16" s="5"/>
      <c r="L16" s="8" t="str">
        <f aca="false">IF(K16="","",RIGHT(K16,1))</f>
        <v/>
      </c>
      <c r="M16" s="5"/>
      <c r="N16" s="5"/>
      <c r="P16" s="8" t="str">
        <f aca="false">IF(K16="","",VLOOKUP(O16,CondicionReceptor!$B$2:$D$12,3,0))</f>
        <v/>
      </c>
      <c r="Q16" s="5"/>
      <c r="V16" s="5" t="s">
        <v>81</v>
      </c>
      <c r="W16" s="1" t="n">
        <v>8</v>
      </c>
      <c r="X16" s="1" t="n">
        <v>8</v>
      </c>
      <c r="Z16" s="9" t="n">
        <f aca="false">ROUND(W16*X16-Y16,2)</f>
        <v>64</v>
      </c>
      <c r="AA16" s="10" t="s">
        <v>86</v>
      </c>
      <c r="AB16" s="11" t="n">
        <f aca="false">ROUND(IFERROR(Z16*AA16,0),2)</f>
        <v>0</v>
      </c>
      <c r="AC16" s="11" t="n">
        <f aca="false">AB16+Z16</f>
        <v>64</v>
      </c>
      <c r="AD16" s="5"/>
      <c r="AE16" s="12"/>
      <c r="AF16" s="12"/>
      <c r="AG16" s="13"/>
      <c r="AH16" s="12"/>
      <c r="AI16" s="12"/>
      <c r="AJ16" s="14"/>
      <c r="AK16" s="9" t="n">
        <f aca="false">AI16*AJ16</f>
        <v>0</v>
      </c>
      <c r="AM16" s="15" t="str">
        <f aca="false">+A16</f>
        <v>SI</v>
      </c>
      <c r="AN16" s="15" t="n">
        <f aca="false">+B16</f>
        <v>20374730429</v>
      </c>
      <c r="AO16" s="15" t="str">
        <f aca="false">+C16</f>
        <v>Agustín Bustos Piasentini</v>
      </c>
      <c r="AP16" s="15" t="str">
        <f aca="false">+D16</f>
        <v>Monotributista</v>
      </c>
      <c r="AQ16" s="15" t="n">
        <f aca="false">E16</f>
        <v>4</v>
      </c>
      <c r="AR16" s="15" t="str">
        <f aca="false">TEXT(DAY(F16),"00")&amp;"/"&amp;TEXT(MONTH(F16),"00")&amp;"/"&amp;YEAR(F16)</f>
        <v>18/11/2025</v>
      </c>
      <c r="AS16" s="15" t="str">
        <f aca="false">TEXT(DAY(G16),"00")&amp;"/"&amp;TEXT(MONTH(G16),"00")&amp;"/"&amp;YEAR(G16)</f>
        <v>01/10/2025</v>
      </c>
      <c r="AT16" s="15" t="str">
        <f aca="false">TEXT(DAY(H16),"00")&amp;"/"&amp;TEXT(MONTH(H16),"00")&amp;"/"&amp;YEAR(H16)</f>
        <v>31/10/2025</v>
      </c>
      <c r="AU16" s="15" t="str">
        <f aca="false">TEXT(DAY(I16),"00")&amp;"/"&amp;TEXT(MONTH(I16),"00")&amp;"/"&amp;YEAR(I16)</f>
        <v>18/11/2025</v>
      </c>
      <c r="AV16" s="15" t="str">
        <f aca="false">IF(J16="","",J16)</f>
        <v/>
      </c>
      <c r="AW16" s="15" t="str">
        <f aca="false">IFERROR(VLOOKUP(K16,TiposComprobantes!$B$2:$C$37,2,0),"")</f>
        <v/>
      </c>
      <c r="AX16" s="15" t="str">
        <f aca="false">IFERROR(VLOOKUP(M16,TipoConceptos!$B$2:$C$4,2,0),"")</f>
        <v/>
      </c>
      <c r="AY16" s="15" t="n">
        <f aca="false">N16</f>
        <v>0</v>
      </c>
      <c r="AZ16" s="15" t="n">
        <f aca="false">IFERROR(VLOOKUP(O16,CondicionReceptor!$B$2:$C$12,2,0),0)</f>
        <v>0</v>
      </c>
      <c r="BA16" s="15" t="n">
        <f aca="false">IFERROR(VLOOKUP(Q16,TiposDocumentos!$B$2:$C$37,2,0),99)</f>
        <v>99</v>
      </c>
      <c r="BB16" s="15" t="n">
        <f aca="false">R16</f>
        <v>0</v>
      </c>
      <c r="BC16" s="15" t="str">
        <f aca="false">IF(S16="","",S16)</f>
        <v/>
      </c>
      <c r="BD16" s="15" t="str">
        <f aca="false">IF(T16="","",T16)</f>
        <v/>
      </c>
      <c r="BE16" s="15" t="str">
        <f aca="false">IF(U16="","",U16)</f>
        <v/>
      </c>
      <c r="BF16" s="15" t="str">
        <f aca="false">IF(V16="","",V16)</f>
        <v>Producto 2</v>
      </c>
      <c r="BG16" s="15" t="n">
        <f aca="false">IF(W16="","",W16)</f>
        <v>8</v>
      </c>
      <c r="BH16" s="15" t="n">
        <f aca="false">IF(X16="","",X16)</f>
        <v>8</v>
      </c>
      <c r="BI16" s="15" t="n">
        <f aca="false">IF(Y16="",0,Y16)</f>
        <v>0</v>
      </c>
      <c r="BJ16" s="11" t="n">
        <f aca="false">IF(Z16="","",Z16)</f>
        <v>64</v>
      </c>
      <c r="BK16" s="15" t="str">
        <f aca="false">VLOOKUP(AA16,TiposIVA!$B$2:$C$11,2,0)</f>
        <v>N/A</v>
      </c>
      <c r="BL16" s="11" t="n">
        <f aca="false">IF(AB16="","",AB16)</f>
        <v>0</v>
      </c>
      <c r="BM16" s="11" t="n">
        <f aca="false">IF(AC16="","",AC16)</f>
        <v>64</v>
      </c>
      <c r="BN16" s="16" t="str">
        <f aca="false">IFERROR(VLOOKUP(AD16,TiposComprobantes!$B$2:$C$37,2,0),"")</f>
        <v/>
      </c>
      <c r="BO16" s="16" t="str">
        <f aca="false">IF(AE16="","",AE16)</f>
        <v/>
      </c>
      <c r="BP16" s="16" t="str">
        <f aca="false">IF(AF16="","",AF16)</f>
        <v/>
      </c>
      <c r="BQ16" s="16" t="str">
        <f aca="false">IFERROR(VLOOKUP(AG16,TiposTributos!$B$1:$C$12,2,0),"")</f>
        <v/>
      </c>
      <c r="BR16" s="16" t="str">
        <f aca="false">IF(AH16="","",AH16)</f>
        <v/>
      </c>
      <c r="BS16" s="11" t="n">
        <f aca="false">AI16</f>
        <v>0</v>
      </c>
      <c r="BT16" s="11" t="n">
        <f aca="false">AJ16*100</f>
        <v>0</v>
      </c>
      <c r="BU16" s="11" t="n">
        <f aca="false">AK16</f>
        <v>0</v>
      </c>
      <c r="BW16" s="15" t="str">
        <f aca="false">IF(F16="","",CONCATENATE(AM16,"|'",AN16,"'|'",AO16,"'|'",AP16,"'|'",AQ16,"'|'",AR16,"'|'",AS16,"'|'",AT16,"'|'",AU16,"'|",AV16,"|",AW16,"|",AX16,"|'",AY16,"'|",AZ16,"|",BA16,"|",BB16,"|'",BC16,"'|'",BD16,"'|'",BE16,"'|'",BF16,"'|",BG16,"|",BH16,"|",BI16,"|",BJ16,"|",BK16,"|",BL16,"|",BM16,"|",BN16,"|",BO16,"|",BP16,"|",BQ16,"|'",BR16,"'|",BS16,"|",BT16,"|",BU16))</f>
        <v>SI|'20374730429'|'Agustín Bustos Piasentini'|'Monotributista'|'4'|'18/11/2025'|'01/10/2025'|'31/10/2025'|'18/11/2025'||||'0'|0|99|0|''|''|''|'Producto 2'|8|8|0|64|N/A|0|64|||||''|0|0|0</v>
      </c>
    </row>
    <row r="17" customFormat="false" ht="12.75" hidden="false" customHeight="false" outlineLevel="0" collapsed="false">
      <c r="A17" s="5" t="s">
        <v>37</v>
      </c>
      <c r="B17" s="1" t="n">
        <v>20374730429</v>
      </c>
      <c r="C17" s="5" t="s">
        <v>71</v>
      </c>
      <c r="D17" s="5" t="s">
        <v>72</v>
      </c>
      <c r="E17" s="1" t="n">
        <v>4</v>
      </c>
      <c r="F17" s="6" t="n">
        <f aca="true">TODAY()</f>
        <v>45979</v>
      </c>
      <c r="G17" s="7" t="n">
        <f aca="false">DATE(YEAR(H17),MONTH(H17),1)</f>
        <v>45931</v>
      </c>
      <c r="H17" s="7" t="n">
        <f aca="false">EOMONTH(F17,-1)</f>
        <v>45961</v>
      </c>
      <c r="I17" s="7" t="n">
        <f aca="false">F17</f>
        <v>45979</v>
      </c>
      <c r="K17" s="5"/>
      <c r="L17" s="8" t="str">
        <f aca="false">IF(K17="","",RIGHT(K17,1))</f>
        <v/>
      </c>
      <c r="M17" s="5"/>
      <c r="N17" s="5"/>
      <c r="P17" s="8" t="str">
        <f aca="false">IF(K17="","",VLOOKUP(O17,CondicionReceptor!$B$2:$D$12,3,0))</f>
        <v/>
      </c>
      <c r="Q17" s="5"/>
      <c r="V17" s="5" t="s">
        <v>82</v>
      </c>
      <c r="W17" s="1" t="n">
        <v>9</v>
      </c>
      <c r="X17" s="1" t="n">
        <v>9</v>
      </c>
      <c r="Z17" s="9" t="n">
        <f aca="false">ROUND(W17*X17-Y17,2)</f>
        <v>81</v>
      </c>
      <c r="AA17" s="10" t="s">
        <v>86</v>
      </c>
      <c r="AB17" s="11" t="n">
        <f aca="false">ROUND(IFERROR(Z17*AA17,0),2)</f>
        <v>0</v>
      </c>
      <c r="AC17" s="11" t="n">
        <f aca="false">AB17+Z17</f>
        <v>81</v>
      </c>
      <c r="AD17" s="5"/>
      <c r="AE17" s="12"/>
      <c r="AF17" s="12"/>
      <c r="AG17" s="13"/>
      <c r="AH17" s="12"/>
      <c r="AI17" s="12"/>
      <c r="AJ17" s="14"/>
      <c r="AK17" s="9" t="n">
        <f aca="false">AI17*AJ17</f>
        <v>0</v>
      </c>
      <c r="AM17" s="15" t="str">
        <f aca="false">+A17</f>
        <v>SI</v>
      </c>
      <c r="AN17" s="15" t="n">
        <f aca="false">+B17</f>
        <v>20374730429</v>
      </c>
      <c r="AO17" s="15" t="str">
        <f aca="false">+C17</f>
        <v>Agustín Bustos Piasentini</v>
      </c>
      <c r="AP17" s="15" t="str">
        <f aca="false">+D17</f>
        <v>Monotributista</v>
      </c>
      <c r="AQ17" s="15" t="n">
        <f aca="false">E17</f>
        <v>4</v>
      </c>
      <c r="AR17" s="15" t="str">
        <f aca="false">TEXT(DAY(F17),"00")&amp;"/"&amp;TEXT(MONTH(F17),"00")&amp;"/"&amp;YEAR(F17)</f>
        <v>18/11/2025</v>
      </c>
      <c r="AS17" s="15" t="str">
        <f aca="false">TEXT(DAY(G17),"00")&amp;"/"&amp;TEXT(MONTH(G17),"00")&amp;"/"&amp;YEAR(G17)</f>
        <v>01/10/2025</v>
      </c>
      <c r="AT17" s="15" t="str">
        <f aca="false">TEXT(DAY(H17),"00")&amp;"/"&amp;TEXT(MONTH(H17),"00")&amp;"/"&amp;YEAR(H17)</f>
        <v>31/10/2025</v>
      </c>
      <c r="AU17" s="15" t="str">
        <f aca="false">TEXT(DAY(I17),"00")&amp;"/"&amp;TEXT(MONTH(I17),"00")&amp;"/"&amp;YEAR(I17)</f>
        <v>18/11/2025</v>
      </c>
      <c r="AV17" s="15" t="str">
        <f aca="false">IF(J17="","",J17)</f>
        <v/>
      </c>
      <c r="AW17" s="15" t="str">
        <f aca="false">IFERROR(VLOOKUP(K17,TiposComprobantes!$B$2:$C$37,2,0),"")</f>
        <v/>
      </c>
      <c r="AX17" s="15" t="str">
        <f aca="false">IFERROR(VLOOKUP(M17,TipoConceptos!$B$2:$C$4,2,0),"")</f>
        <v/>
      </c>
      <c r="AY17" s="15" t="n">
        <f aca="false">N17</f>
        <v>0</v>
      </c>
      <c r="AZ17" s="15" t="n">
        <f aca="false">IFERROR(VLOOKUP(O17,CondicionReceptor!$B$2:$C$12,2,0),0)</f>
        <v>0</v>
      </c>
      <c r="BA17" s="15" t="n">
        <f aca="false">IFERROR(VLOOKUP(Q17,TiposDocumentos!$B$2:$C$37,2,0),99)</f>
        <v>99</v>
      </c>
      <c r="BB17" s="15" t="n">
        <f aca="false">R17</f>
        <v>0</v>
      </c>
      <c r="BC17" s="15" t="str">
        <f aca="false">IF(S17="","",S17)</f>
        <v/>
      </c>
      <c r="BD17" s="15" t="str">
        <f aca="false">IF(T17="","",T17)</f>
        <v/>
      </c>
      <c r="BE17" s="15" t="str">
        <f aca="false">IF(U17="","",U17)</f>
        <v/>
      </c>
      <c r="BF17" s="15" t="str">
        <f aca="false">IF(V17="","",V17)</f>
        <v>Honorario 1</v>
      </c>
      <c r="BG17" s="15" t="n">
        <f aca="false">IF(W17="","",W17)</f>
        <v>9</v>
      </c>
      <c r="BH17" s="15" t="n">
        <f aca="false">IF(X17="","",X17)</f>
        <v>9</v>
      </c>
      <c r="BI17" s="15" t="n">
        <f aca="false">IF(Y17="",0,Y17)</f>
        <v>0</v>
      </c>
      <c r="BJ17" s="11" t="n">
        <f aca="false">IF(Z17="","",Z17)</f>
        <v>81</v>
      </c>
      <c r="BK17" s="15" t="str">
        <f aca="false">VLOOKUP(AA17,TiposIVA!$B$2:$C$11,2,0)</f>
        <v>N/A</v>
      </c>
      <c r="BL17" s="11" t="n">
        <f aca="false">IF(AB17="","",AB17)</f>
        <v>0</v>
      </c>
      <c r="BM17" s="11" t="n">
        <f aca="false">IF(AC17="","",AC17)</f>
        <v>81</v>
      </c>
      <c r="BN17" s="16" t="str">
        <f aca="false">IFERROR(VLOOKUP(AD17,TiposComprobantes!$B$2:$C$37,2,0),"")</f>
        <v/>
      </c>
      <c r="BO17" s="16" t="str">
        <f aca="false">IF(AE17="","",AE17)</f>
        <v/>
      </c>
      <c r="BP17" s="16" t="str">
        <f aca="false">IF(AF17="","",AF17)</f>
        <v/>
      </c>
      <c r="BQ17" s="16" t="str">
        <f aca="false">IFERROR(VLOOKUP(AG17,TiposTributos!$B$1:$C$12,2,0),"")</f>
        <v/>
      </c>
      <c r="BR17" s="16" t="str">
        <f aca="false">IF(AH17="","",AH17)</f>
        <v/>
      </c>
      <c r="BS17" s="11" t="n">
        <f aca="false">AI17</f>
        <v>0</v>
      </c>
      <c r="BT17" s="11" t="n">
        <f aca="false">AJ17*100</f>
        <v>0</v>
      </c>
      <c r="BU17" s="11" t="n">
        <f aca="false">AK17</f>
        <v>0</v>
      </c>
      <c r="BW17" s="15" t="str">
        <f aca="false">IF(F17="","",CONCATENATE(AM17,"|'",AN17,"'|'",AO17,"'|'",AP17,"'|'",AQ17,"'|'",AR17,"'|'",AS17,"'|'",AT17,"'|'",AU17,"'|",AV17,"|",AW17,"|",AX17,"|'",AY17,"'|",AZ17,"|",BA17,"|",BB17,"|'",BC17,"'|'",BD17,"'|'",BE17,"'|'",BF17,"'|",BG17,"|",BH17,"|",BI17,"|",BJ17,"|",BK17,"|",BL17,"|",BM17,"|",BN17,"|",BO17,"|",BP17,"|",BQ17,"|'",BR17,"'|",BS17,"|",BT17,"|",BU17))</f>
        <v>SI|'20374730429'|'Agustín Bustos Piasentini'|'Monotributista'|'4'|'18/11/2025'|'01/10/2025'|'31/10/2025'|'18/11/2025'||||'0'|0|99|0|''|''|''|'Honorario 1'|9|9|0|81|N/A|0|81|||||''|0|0|0</v>
      </c>
    </row>
    <row r="18" customFormat="false" ht="12.75" hidden="false" customHeight="false" outlineLevel="0" collapsed="false">
      <c r="A18" s="5" t="s">
        <v>37</v>
      </c>
      <c r="B18" s="1" t="n">
        <v>20374730429</v>
      </c>
      <c r="C18" s="5" t="s">
        <v>71</v>
      </c>
      <c r="D18" s="5" t="s">
        <v>72</v>
      </c>
      <c r="E18" s="1" t="n">
        <v>4</v>
      </c>
      <c r="F18" s="6" t="n">
        <f aca="true">TODAY()</f>
        <v>45979</v>
      </c>
      <c r="G18" s="7" t="n">
        <f aca="false">DATE(YEAR(H18),MONTH(H18),1)</f>
        <v>45931</v>
      </c>
      <c r="H18" s="7" t="n">
        <f aca="false">EOMONTH(F18,-1)</f>
        <v>45961</v>
      </c>
      <c r="I18" s="7" t="n">
        <f aca="false">F18</f>
        <v>45979</v>
      </c>
      <c r="K18" s="5"/>
      <c r="L18" s="8" t="str">
        <f aca="false">IF(K18="","",RIGHT(K18,1))</f>
        <v/>
      </c>
      <c r="M18" s="5"/>
      <c r="N18" s="5"/>
      <c r="P18" s="8" t="str">
        <f aca="false">IF(K18="","",VLOOKUP(O18,CondicionReceptor!$B$2:$D$12,3,0))</f>
        <v/>
      </c>
      <c r="Q18" s="5"/>
      <c r="V18" s="5" t="s">
        <v>83</v>
      </c>
      <c r="W18" s="1" t="n">
        <v>10</v>
      </c>
      <c r="X18" s="1" t="n">
        <v>10</v>
      </c>
      <c r="Z18" s="9" t="n">
        <f aca="false">ROUND(W18*X18-Y18,2)</f>
        <v>100</v>
      </c>
      <c r="AA18" s="10" t="s">
        <v>86</v>
      </c>
      <c r="AB18" s="11" t="n">
        <f aca="false">ROUND(IFERROR(Z18*AA18,0),2)</f>
        <v>0</v>
      </c>
      <c r="AC18" s="11" t="n">
        <f aca="false">AB18+Z18</f>
        <v>100</v>
      </c>
      <c r="AD18" s="5"/>
      <c r="AE18" s="12"/>
      <c r="AF18" s="12"/>
      <c r="AG18" s="13"/>
      <c r="AH18" s="12"/>
      <c r="AI18" s="12"/>
      <c r="AJ18" s="14"/>
      <c r="AK18" s="9" t="n">
        <f aca="false">AI18*AJ18</f>
        <v>0</v>
      </c>
      <c r="AM18" s="15" t="str">
        <f aca="false">+A18</f>
        <v>SI</v>
      </c>
      <c r="AN18" s="15" t="n">
        <f aca="false">+B18</f>
        <v>20374730429</v>
      </c>
      <c r="AO18" s="15" t="str">
        <f aca="false">+C18</f>
        <v>Agustín Bustos Piasentini</v>
      </c>
      <c r="AP18" s="15" t="str">
        <f aca="false">+D18</f>
        <v>Monotributista</v>
      </c>
      <c r="AQ18" s="15" t="n">
        <f aca="false">E18</f>
        <v>4</v>
      </c>
      <c r="AR18" s="15" t="str">
        <f aca="false">TEXT(DAY(F18),"00")&amp;"/"&amp;TEXT(MONTH(F18),"00")&amp;"/"&amp;YEAR(F18)</f>
        <v>18/11/2025</v>
      </c>
      <c r="AS18" s="15" t="str">
        <f aca="false">TEXT(DAY(G18),"00")&amp;"/"&amp;TEXT(MONTH(G18),"00")&amp;"/"&amp;YEAR(G18)</f>
        <v>01/10/2025</v>
      </c>
      <c r="AT18" s="15" t="str">
        <f aca="false">TEXT(DAY(H18),"00")&amp;"/"&amp;TEXT(MONTH(H18),"00")&amp;"/"&amp;YEAR(H18)</f>
        <v>31/10/2025</v>
      </c>
      <c r="AU18" s="15" t="str">
        <f aca="false">TEXT(DAY(I18),"00")&amp;"/"&amp;TEXT(MONTH(I18),"00")&amp;"/"&amp;YEAR(I18)</f>
        <v>18/11/2025</v>
      </c>
      <c r="AV18" s="15" t="str">
        <f aca="false">IF(J18="","",J18)</f>
        <v/>
      </c>
      <c r="AW18" s="15" t="str">
        <f aca="false">IFERROR(VLOOKUP(K18,TiposComprobantes!$B$2:$C$37,2,0),"")</f>
        <v/>
      </c>
      <c r="AX18" s="15" t="str">
        <f aca="false">IFERROR(VLOOKUP(M18,TipoConceptos!$B$2:$C$4,2,0),"")</f>
        <v/>
      </c>
      <c r="AY18" s="15" t="n">
        <f aca="false">N18</f>
        <v>0</v>
      </c>
      <c r="AZ18" s="15" t="n">
        <f aca="false">IFERROR(VLOOKUP(O18,CondicionReceptor!$B$2:$C$12,2,0),0)</f>
        <v>0</v>
      </c>
      <c r="BA18" s="15" t="n">
        <f aca="false">IFERROR(VLOOKUP(Q18,TiposDocumentos!$B$2:$C$37,2,0),99)</f>
        <v>99</v>
      </c>
      <c r="BB18" s="15" t="n">
        <f aca="false">R18</f>
        <v>0</v>
      </c>
      <c r="BC18" s="15" t="str">
        <f aca="false">IF(S18="","",S18)</f>
        <v/>
      </c>
      <c r="BD18" s="15" t="str">
        <f aca="false">IF(T18="","",T18)</f>
        <v/>
      </c>
      <c r="BE18" s="15" t="str">
        <f aca="false">IF(U18="","",U18)</f>
        <v/>
      </c>
      <c r="BF18" s="15" t="str">
        <f aca="false">IF(V18="","",V18)</f>
        <v>Honorario 2</v>
      </c>
      <c r="BG18" s="15" t="n">
        <f aca="false">IF(W18="","",W18)</f>
        <v>10</v>
      </c>
      <c r="BH18" s="15" t="n">
        <f aca="false">IF(X18="","",X18)</f>
        <v>10</v>
      </c>
      <c r="BI18" s="15" t="n">
        <f aca="false">IF(Y18="",0,Y18)</f>
        <v>0</v>
      </c>
      <c r="BJ18" s="11" t="n">
        <f aca="false">IF(Z18="","",Z18)</f>
        <v>100</v>
      </c>
      <c r="BK18" s="15" t="str">
        <f aca="false">VLOOKUP(AA18,TiposIVA!$B$2:$C$11,2,0)</f>
        <v>N/A</v>
      </c>
      <c r="BL18" s="11" t="n">
        <f aca="false">IF(AB18="","",AB18)</f>
        <v>0</v>
      </c>
      <c r="BM18" s="11" t="n">
        <f aca="false">IF(AC18="","",AC18)</f>
        <v>100</v>
      </c>
      <c r="BN18" s="16" t="str">
        <f aca="false">IFERROR(VLOOKUP(AD18,TiposComprobantes!$B$2:$C$37,2,0),"")</f>
        <v/>
      </c>
      <c r="BO18" s="16" t="str">
        <f aca="false">IF(AE18="","",AE18)</f>
        <v/>
      </c>
      <c r="BP18" s="16" t="str">
        <f aca="false">IF(AF18="","",AF18)</f>
        <v/>
      </c>
      <c r="BQ18" s="16" t="str">
        <f aca="false">IFERROR(VLOOKUP(AG18,TiposTributos!$B$1:$C$12,2,0),"")</f>
        <v/>
      </c>
      <c r="BR18" s="16" t="str">
        <f aca="false">IF(AH18="","",AH18)</f>
        <v/>
      </c>
      <c r="BS18" s="11" t="n">
        <f aca="false">AI18</f>
        <v>0</v>
      </c>
      <c r="BT18" s="11" t="n">
        <f aca="false">AJ18*100</f>
        <v>0</v>
      </c>
      <c r="BU18" s="11" t="n">
        <f aca="false">AK18</f>
        <v>0</v>
      </c>
      <c r="BW18" s="15" t="str">
        <f aca="false">IF(F18="","",CONCATENATE(AM18,"|'",AN18,"'|'",AO18,"'|'",AP18,"'|'",AQ18,"'|'",AR18,"'|'",AS18,"'|'",AT18,"'|'",AU18,"'|",AV18,"|",AW18,"|",AX18,"|'",AY18,"'|",AZ18,"|",BA18,"|",BB18,"|'",BC18,"'|'",BD18,"'|'",BE18,"'|'",BF18,"'|",BG18,"|",BH18,"|",BI18,"|",BJ18,"|",BK18,"|",BL18,"|",BM18,"|",BN18,"|",BO18,"|",BP18,"|",BQ18,"|'",BR18,"'|",BS18,"|",BT18,"|",BU18))</f>
        <v>SI|'20374730429'|'Agustín Bustos Piasentini'|'Monotributista'|'4'|'18/11/2025'|'01/10/2025'|'31/10/2025'|'18/11/2025'||||'0'|0|99|0|''|''|''|'Honorario 2'|10|10|0|100|N/A|0|100|||||''|0|0|0</v>
      </c>
    </row>
    <row r="19" customFormat="false" ht="12.75" hidden="false" customHeight="false" outlineLevel="0" collapsed="false">
      <c r="A19" s="5" t="s">
        <v>37</v>
      </c>
      <c r="B19" s="1" t="n">
        <v>30650940667</v>
      </c>
      <c r="C19" s="5" t="s">
        <v>38</v>
      </c>
      <c r="D19" s="5" t="s">
        <v>39</v>
      </c>
      <c r="E19" s="1" t="n">
        <v>5</v>
      </c>
      <c r="F19" s="6" t="n">
        <f aca="true">TODAY()</f>
        <v>45979</v>
      </c>
      <c r="G19" s="7" t="n">
        <f aca="false">DATE(YEAR(H19),MONTH(H19),1)</f>
        <v>45931</v>
      </c>
      <c r="H19" s="7" t="n">
        <f aca="false">EOMONTH(F19,-1)</f>
        <v>45961</v>
      </c>
      <c r="I19" s="7" t="n">
        <f aca="false">F19</f>
        <v>45979</v>
      </c>
      <c r="J19" s="1" t="n">
        <v>2</v>
      </c>
      <c r="K19" s="5" t="s">
        <v>53</v>
      </c>
      <c r="L19" s="8" t="str">
        <f aca="false">IF(K19="","",RIGHT(K19,1))</f>
        <v>B</v>
      </c>
      <c r="M19" s="5" t="s">
        <v>54</v>
      </c>
      <c r="N19" s="5" t="s">
        <v>87</v>
      </c>
      <c r="O19" s="5" t="s">
        <v>56</v>
      </c>
      <c r="P19" s="8" t="str">
        <f aca="false">IF(K19="","",VLOOKUP(O19,CondicionReceptor!$B$2:$D$12,3,0))</f>
        <v>B;C</v>
      </c>
      <c r="Q19" s="5" t="s">
        <v>85</v>
      </c>
      <c r="R19" s="1" t="n">
        <v>0</v>
      </c>
      <c r="S19" s="5" t="s">
        <v>58</v>
      </c>
      <c r="T19" s="5" t="s">
        <v>59</v>
      </c>
      <c r="U19" s="5" t="s">
        <v>60</v>
      </c>
      <c r="V19" s="5" t="s">
        <v>61</v>
      </c>
      <c r="W19" s="1" t="n">
        <v>2.3</v>
      </c>
      <c r="X19" s="1" t="n">
        <v>135</v>
      </c>
      <c r="Z19" s="9" t="n">
        <f aca="false">ROUND(W19*X19-Y19,2)</f>
        <v>310.5</v>
      </c>
      <c r="AA19" s="10" t="s">
        <v>62</v>
      </c>
      <c r="AB19" s="11" t="n">
        <f aca="false">ROUND(IFERROR(Z19*AA19,0),2)</f>
        <v>0</v>
      </c>
      <c r="AC19" s="11" t="n">
        <f aca="false">AB19+Z19</f>
        <v>310.5</v>
      </c>
      <c r="AD19" s="5"/>
      <c r="AE19" s="12"/>
      <c r="AF19" s="12"/>
      <c r="AG19" s="13"/>
      <c r="AH19" s="12"/>
      <c r="AI19" s="12"/>
      <c r="AJ19" s="14"/>
      <c r="AK19" s="9" t="n">
        <f aca="false">AI19*AJ19</f>
        <v>0</v>
      </c>
      <c r="AM19" s="15" t="str">
        <f aca="false">+A19</f>
        <v>SI</v>
      </c>
      <c r="AN19" s="15" t="n">
        <f aca="false">+B19</f>
        <v>30650940667</v>
      </c>
      <c r="AO19" s="15" t="str">
        <f aca="false">+C19</f>
        <v>Bustos &amp; Hope SH</v>
      </c>
      <c r="AP19" s="15" t="str">
        <f aca="false">+D19</f>
        <v>Responsable Inscripto</v>
      </c>
      <c r="AQ19" s="15" t="n">
        <f aca="false">E19</f>
        <v>5</v>
      </c>
      <c r="AR19" s="15" t="str">
        <f aca="false">TEXT(DAY(F19),"00")&amp;"/"&amp;TEXT(MONTH(F19),"00")&amp;"/"&amp;YEAR(F19)</f>
        <v>18/11/2025</v>
      </c>
      <c r="AS19" s="15" t="str">
        <f aca="false">TEXT(DAY(G19),"00")&amp;"/"&amp;TEXT(MONTH(G19),"00")&amp;"/"&amp;YEAR(G19)</f>
        <v>01/10/2025</v>
      </c>
      <c r="AT19" s="15" t="str">
        <f aca="false">TEXT(DAY(H19),"00")&amp;"/"&amp;TEXT(MONTH(H19),"00")&amp;"/"&amp;YEAR(H19)</f>
        <v>31/10/2025</v>
      </c>
      <c r="AU19" s="15" t="str">
        <f aca="false">TEXT(DAY(I19),"00")&amp;"/"&amp;TEXT(MONTH(I19),"00")&amp;"/"&amp;YEAR(I19)</f>
        <v>18/11/2025</v>
      </c>
      <c r="AV19" s="15" t="n">
        <f aca="false">IF(J19="","",J19)</f>
        <v>2</v>
      </c>
      <c r="AW19" s="15" t="n">
        <f aca="false">IFERROR(VLOOKUP(K19,TiposComprobantes!$B$2:$C$37,2,0),"")</f>
        <v>6</v>
      </c>
      <c r="AX19" s="15" t="n">
        <f aca="false">IFERROR(VLOOKUP(M19,TipoConceptos!$B$2:$C$4,2,0),"")</f>
        <v>2</v>
      </c>
      <c r="AY19" s="15" t="str">
        <f aca="false">N19</f>
        <v>Tarjeta</v>
      </c>
      <c r="AZ19" s="15" t="n">
        <f aca="false">IFERROR(VLOOKUP(O19,CondicionReceptor!$B$2:$C$12,2,0),0)</f>
        <v>5</v>
      </c>
      <c r="BA19" s="15" t="n">
        <f aca="false">IFERROR(VLOOKUP(Q19,TiposDocumentos!$B$2:$C$37,2,0),99)</f>
        <v>99</v>
      </c>
      <c r="BB19" s="15" t="n">
        <f aca="false">R19</f>
        <v>0</v>
      </c>
      <c r="BC19" s="15" t="str">
        <f aca="false">IF(S19="","",S19)</f>
        <v>Dirección del CF</v>
      </c>
      <c r="BD19" s="15" t="str">
        <f aca="false">IF(T19="","",T19)</f>
        <v>Dirección Emisor Fc2</v>
      </c>
      <c r="BE19" s="15" t="str">
        <f aca="false">IF(U19="","",U19)</f>
        <v>Dirección Emisor FC2</v>
      </c>
      <c r="BF19" s="15" t="str">
        <f aca="false">IF(V19="","",V19)</f>
        <v>Honorarios 1</v>
      </c>
      <c r="BG19" s="15" t="n">
        <f aca="false">IF(W19="","",W19)</f>
        <v>2.3</v>
      </c>
      <c r="BH19" s="15" t="n">
        <f aca="false">IF(X19="","",X19)</f>
        <v>135</v>
      </c>
      <c r="BI19" s="15" t="n">
        <f aca="false">IF(Y19="",0,Y19)</f>
        <v>0</v>
      </c>
      <c r="BJ19" s="11" t="n">
        <f aca="false">IF(Z19="","",Z19)</f>
        <v>310.5</v>
      </c>
      <c r="BK19" s="15" t="str">
        <f aca="false">VLOOKUP(AA19,TiposIVA!$B$2:$C$11,2,0)</f>
        <v>NG</v>
      </c>
      <c r="BL19" s="11" t="n">
        <f aca="false">IF(AB19="","",AB19)</f>
        <v>0</v>
      </c>
      <c r="BM19" s="11" t="n">
        <f aca="false">IF(AC19="","",AC19)</f>
        <v>310.5</v>
      </c>
      <c r="BN19" s="16" t="str">
        <f aca="false">IFERROR(VLOOKUP(AD19,TiposComprobantes!$B$2:$C$37,2,0),"")</f>
        <v/>
      </c>
      <c r="BO19" s="16" t="str">
        <f aca="false">IF(AE19="","",AE19)</f>
        <v/>
      </c>
      <c r="BP19" s="16" t="str">
        <f aca="false">IF(AF19="","",AF19)</f>
        <v/>
      </c>
      <c r="BQ19" s="16" t="str">
        <f aca="false">IFERROR(VLOOKUP(AG19,TiposTributos!$B$1:$C$12,2,0),"")</f>
        <v/>
      </c>
      <c r="BR19" s="16" t="str">
        <f aca="false">IF(AH19="","",AH19)</f>
        <v/>
      </c>
      <c r="BS19" s="11" t="n">
        <f aca="false">AI19</f>
        <v>0</v>
      </c>
      <c r="BT19" s="11" t="n">
        <f aca="false">AJ19*100</f>
        <v>0</v>
      </c>
      <c r="BU19" s="11" t="n">
        <f aca="false">AK19</f>
        <v>0</v>
      </c>
      <c r="BW19" s="15" t="str">
        <f aca="false">IF(F19="","",CONCATENATE(AM19,"|'",AN19,"'|'",AO19,"'|'",AP19,"'|'",AQ19,"'|'",AR19,"'|'",AS19,"'|'",AT19,"'|'",AU19,"'|",AV19,"|",AW19,"|",AX19,"|'",AY19,"'|",AZ19,"|",BA19,"|",BB19,"|'",BC19,"'|'",BD19,"'|'",BE19,"'|'",BF19,"'|",BG19,"|",BH19,"|",BI19,"|",BJ19,"|",BK19,"|",BL19,"|",BM19,"|",BN19,"|",BO19,"|",BP19,"|",BQ19,"|'",BR19,"'|",BS19,"|",BT19,"|",BU19))</f>
        <v>SI|'30650940667'|'Bustos &amp; Hope SH'|'Responsable Inscripto'|'5'|'18/11/2025'|'01/10/2025'|'31/10/2025'|'18/11/2025'|2|6|2|'Tarjeta'|5|99|0|'Dirección del CF'|'Dirección Emisor Fc2'|'Dirección Emisor FC2'|'Honorarios 1'|2,3|135|0|310,5|NG|0|310,5|||||''|0|0|0</v>
      </c>
    </row>
    <row r="20" customFormat="false" ht="12.75" hidden="false" customHeight="false" outlineLevel="0" collapsed="false">
      <c r="A20" s="5" t="s">
        <v>37</v>
      </c>
      <c r="B20" s="1" t="n">
        <v>30650940667</v>
      </c>
      <c r="C20" s="5" t="s">
        <v>38</v>
      </c>
      <c r="D20" s="5" t="s">
        <v>39</v>
      </c>
      <c r="E20" s="1" t="n">
        <v>5</v>
      </c>
      <c r="F20" s="6" t="n">
        <f aca="true">TODAY()</f>
        <v>45979</v>
      </c>
      <c r="G20" s="7" t="n">
        <f aca="false">DATE(YEAR(H20),MONTH(H20),1)</f>
        <v>45931</v>
      </c>
      <c r="H20" s="7" t="n">
        <f aca="false">EOMONTH(F20,-1)</f>
        <v>45961</v>
      </c>
      <c r="I20" s="7" t="n">
        <f aca="false">F20</f>
        <v>45979</v>
      </c>
      <c r="K20" s="5"/>
      <c r="L20" s="8" t="str">
        <f aca="false">IF(K20="","",RIGHT(K20,1))</f>
        <v/>
      </c>
      <c r="M20" s="5"/>
      <c r="N20" s="5"/>
      <c r="P20" s="8" t="str">
        <f aca="false">IF(K20="","",VLOOKUP(O20,CondicionReceptor!$B$2:$D$12,3,0))</f>
        <v/>
      </c>
      <c r="Q20" s="5"/>
      <c r="V20" s="5" t="s">
        <v>65</v>
      </c>
      <c r="W20" s="1" t="n">
        <v>4.5</v>
      </c>
      <c r="X20" s="1" t="n">
        <v>135</v>
      </c>
      <c r="Z20" s="9" t="n">
        <f aca="false">ROUND(W20*X20-Y20,2)</f>
        <v>607.5</v>
      </c>
      <c r="AA20" s="10" t="s">
        <v>66</v>
      </c>
      <c r="AB20" s="11" t="n">
        <f aca="false">ROUND(IFERROR(Z20*AA20,0),2)</f>
        <v>0</v>
      </c>
      <c r="AC20" s="11" t="n">
        <f aca="false">AB20+Z20</f>
        <v>607.5</v>
      </c>
      <c r="AD20" s="5"/>
      <c r="AE20" s="12"/>
      <c r="AF20" s="12"/>
      <c r="AG20" s="13"/>
      <c r="AH20" s="12"/>
      <c r="AI20" s="12"/>
      <c r="AJ20" s="14"/>
      <c r="AK20" s="9" t="n">
        <f aca="false">AI20*AJ20</f>
        <v>0</v>
      </c>
      <c r="AM20" s="15" t="str">
        <f aca="false">+A20</f>
        <v>SI</v>
      </c>
      <c r="AN20" s="15" t="n">
        <f aca="false">+B20</f>
        <v>30650940667</v>
      </c>
      <c r="AO20" s="15" t="str">
        <f aca="false">+C20</f>
        <v>Bustos &amp; Hope SH</v>
      </c>
      <c r="AP20" s="15" t="str">
        <f aca="false">+D20</f>
        <v>Responsable Inscripto</v>
      </c>
      <c r="AQ20" s="15" t="n">
        <f aca="false">E20</f>
        <v>5</v>
      </c>
      <c r="AR20" s="15" t="str">
        <f aca="false">TEXT(DAY(F20),"00")&amp;"/"&amp;TEXT(MONTH(F20),"00")&amp;"/"&amp;YEAR(F20)</f>
        <v>18/11/2025</v>
      </c>
      <c r="AS20" s="15" t="str">
        <f aca="false">TEXT(DAY(G20),"00")&amp;"/"&amp;TEXT(MONTH(G20),"00")&amp;"/"&amp;YEAR(G20)</f>
        <v>01/10/2025</v>
      </c>
      <c r="AT20" s="15" t="str">
        <f aca="false">TEXT(DAY(H20),"00")&amp;"/"&amp;TEXT(MONTH(H20),"00")&amp;"/"&amp;YEAR(H20)</f>
        <v>31/10/2025</v>
      </c>
      <c r="AU20" s="15" t="str">
        <f aca="false">TEXT(DAY(I20),"00")&amp;"/"&amp;TEXT(MONTH(I20),"00")&amp;"/"&amp;YEAR(I20)</f>
        <v>18/11/2025</v>
      </c>
      <c r="AV20" s="15" t="str">
        <f aca="false">IF(J20="","",J20)</f>
        <v/>
      </c>
      <c r="AW20" s="15" t="str">
        <f aca="false">IFERROR(VLOOKUP(K20,TiposComprobantes!$B$2:$C$37,2,0),"")</f>
        <v/>
      </c>
      <c r="AX20" s="15" t="str">
        <f aca="false">IFERROR(VLOOKUP(M20,TipoConceptos!$B$2:$C$4,2,0),"")</f>
        <v/>
      </c>
      <c r="AY20" s="15" t="n">
        <f aca="false">N20</f>
        <v>0</v>
      </c>
      <c r="AZ20" s="15" t="n">
        <f aca="false">IFERROR(VLOOKUP(O20,CondicionReceptor!$B$2:$C$12,2,0),0)</f>
        <v>0</v>
      </c>
      <c r="BA20" s="15" t="n">
        <f aca="false">IFERROR(VLOOKUP(Q20,TiposDocumentos!$B$2:$C$37,2,0),99)</f>
        <v>99</v>
      </c>
      <c r="BB20" s="15" t="n">
        <f aca="false">R20</f>
        <v>0</v>
      </c>
      <c r="BC20" s="15" t="str">
        <f aca="false">IF(S20="","",S20)</f>
        <v/>
      </c>
      <c r="BD20" s="15" t="str">
        <f aca="false">IF(T20="","",T20)</f>
        <v/>
      </c>
      <c r="BE20" s="15" t="str">
        <f aca="false">IF(U20="","",U20)</f>
        <v/>
      </c>
      <c r="BF20" s="15" t="str">
        <f aca="false">IF(V20="","",V20)</f>
        <v>Honorarios 2</v>
      </c>
      <c r="BG20" s="15" t="n">
        <f aca="false">IF(W20="","",W20)</f>
        <v>4.5</v>
      </c>
      <c r="BH20" s="15" t="n">
        <f aca="false">IF(X20="","",X20)</f>
        <v>135</v>
      </c>
      <c r="BI20" s="15" t="n">
        <f aca="false">IF(Y20="",0,Y20)</f>
        <v>0</v>
      </c>
      <c r="BJ20" s="11" t="n">
        <f aca="false">IF(Z20="","",Z20)</f>
        <v>607.5</v>
      </c>
      <c r="BK20" s="15" t="str">
        <f aca="false">VLOOKUP(AA20,TiposIVA!$B$2:$C$11,2,0)</f>
        <v>E</v>
      </c>
      <c r="BL20" s="11" t="n">
        <f aca="false">IF(AB20="","",AB20)</f>
        <v>0</v>
      </c>
      <c r="BM20" s="11" t="n">
        <f aca="false">IF(AC20="","",AC20)</f>
        <v>607.5</v>
      </c>
      <c r="BN20" s="16" t="str">
        <f aca="false">IFERROR(VLOOKUP(AD20,TiposComprobantes!$B$2:$C$37,2,0),"")</f>
        <v/>
      </c>
      <c r="BO20" s="16" t="str">
        <f aca="false">IF(AE20="","",AE20)</f>
        <v/>
      </c>
      <c r="BP20" s="16" t="str">
        <f aca="false">IF(AF20="","",AF20)</f>
        <v/>
      </c>
      <c r="BQ20" s="16" t="str">
        <f aca="false">IFERROR(VLOOKUP(AG20,TiposTributos!$B$1:$C$12,2,0),"")</f>
        <v/>
      </c>
      <c r="BR20" s="16" t="str">
        <f aca="false">IF(AH20="","",AH20)</f>
        <v/>
      </c>
      <c r="BS20" s="11" t="n">
        <f aca="false">AI20</f>
        <v>0</v>
      </c>
      <c r="BT20" s="11" t="n">
        <f aca="false">AJ20*100</f>
        <v>0</v>
      </c>
      <c r="BU20" s="11" t="n">
        <f aca="false">AK20</f>
        <v>0</v>
      </c>
      <c r="BW20" s="15" t="str">
        <f aca="false">IF(F20="","",CONCATENATE(AM20,"|'",AN20,"'|'",AO20,"'|'",AP20,"'|'",AQ20,"'|'",AR20,"'|'",AS20,"'|'",AT20,"'|'",AU20,"'|",AV20,"|",AW20,"|",AX20,"|'",AY20,"'|",AZ20,"|",BA20,"|",BB20,"|'",BC20,"'|'",BD20,"'|'",BE20,"'|'",BF20,"'|",BG20,"|",BH20,"|",BI20,"|",BJ20,"|",BK20,"|",BL20,"|",BM20,"|",BN20,"|",BO20,"|",BP20,"|",BQ20,"|'",BR20,"'|",BS20,"|",BT20,"|",BU20))</f>
        <v>SI|'30650940667'|'Bustos &amp; Hope SH'|'Responsable Inscripto'|'5'|'18/11/2025'|'01/10/2025'|'31/10/2025'|'18/11/2025'||||'0'|0|99|0|''|''|''|'Honorarios 2'|4,5|135|0|607,5|E|0|607,5|||||''|0|0|0</v>
      </c>
    </row>
    <row r="21" customFormat="false" ht="12.75" hidden="false" customHeight="false" outlineLevel="0" collapsed="false">
      <c r="A21" s="5" t="s">
        <v>37</v>
      </c>
      <c r="B21" s="1" t="n">
        <v>30650940667</v>
      </c>
      <c r="C21" s="5" t="s">
        <v>38</v>
      </c>
      <c r="D21" s="5" t="s">
        <v>39</v>
      </c>
      <c r="E21" s="1" t="n">
        <v>5</v>
      </c>
      <c r="F21" s="6" t="n">
        <f aca="true">TODAY()</f>
        <v>45979</v>
      </c>
      <c r="G21" s="7" t="n">
        <f aca="false">DATE(YEAR(H21),MONTH(H21),1)</f>
        <v>45931</v>
      </c>
      <c r="H21" s="7" t="n">
        <f aca="false">EOMONTH(F21,-1)</f>
        <v>45961</v>
      </c>
      <c r="I21" s="7" t="n">
        <f aca="false">F21</f>
        <v>45979</v>
      </c>
      <c r="K21" s="5"/>
      <c r="L21" s="8" t="str">
        <f aca="false">IF(K21="","",RIGHT(K21,1))</f>
        <v/>
      </c>
      <c r="M21" s="5"/>
      <c r="N21" s="5"/>
      <c r="P21" s="8" t="str">
        <f aca="false">IF(K21="","",VLOOKUP(O21,CondicionReceptor!$B$2:$D$12,3,0))</f>
        <v/>
      </c>
      <c r="Q21" s="5"/>
      <c r="V21" s="5" t="s">
        <v>67</v>
      </c>
      <c r="W21" s="1" t="n">
        <v>6.8</v>
      </c>
      <c r="X21" s="1" t="n">
        <v>4.1</v>
      </c>
      <c r="Z21" s="9" t="n">
        <f aca="false">ROUND(W21*X21-Y21,2)</f>
        <v>27.88</v>
      </c>
      <c r="AA21" s="10" t="n">
        <v>0</v>
      </c>
      <c r="AB21" s="11" t="n">
        <f aca="false">ROUND(IFERROR(Z21*AA21,0),2)</f>
        <v>0</v>
      </c>
      <c r="AC21" s="11" t="n">
        <f aca="false">AB21+Z21</f>
        <v>27.88</v>
      </c>
      <c r="AD21" s="5"/>
      <c r="AE21" s="12"/>
      <c r="AF21" s="12"/>
      <c r="AG21" s="13"/>
      <c r="AH21" s="12"/>
      <c r="AI21" s="12"/>
      <c r="AJ21" s="14"/>
      <c r="AK21" s="9" t="n">
        <f aca="false">AI21*AJ21</f>
        <v>0</v>
      </c>
      <c r="AM21" s="15" t="str">
        <f aca="false">+A21</f>
        <v>SI</v>
      </c>
      <c r="AN21" s="15" t="n">
        <f aca="false">+B21</f>
        <v>30650940667</v>
      </c>
      <c r="AO21" s="15" t="str">
        <f aca="false">+C21</f>
        <v>Bustos &amp; Hope SH</v>
      </c>
      <c r="AP21" s="15" t="str">
        <f aca="false">+D21</f>
        <v>Responsable Inscripto</v>
      </c>
      <c r="AQ21" s="15" t="n">
        <f aca="false">E21</f>
        <v>5</v>
      </c>
      <c r="AR21" s="15" t="str">
        <f aca="false">TEXT(DAY(F21),"00")&amp;"/"&amp;TEXT(MONTH(F21),"00")&amp;"/"&amp;YEAR(F21)</f>
        <v>18/11/2025</v>
      </c>
      <c r="AS21" s="15" t="str">
        <f aca="false">TEXT(DAY(G21),"00")&amp;"/"&amp;TEXT(MONTH(G21),"00")&amp;"/"&amp;YEAR(G21)</f>
        <v>01/10/2025</v>
      </c>
      <c r="AT21" s="15" t="str">
        <f aca="false">TEXT(DAY(H21),"00")&amp;"/"&amp;TEXT(MONTH(H21),"00")&amp;"/"&amp;YEAR(H21)</f>
        <v>31/10/2025</v>
      </c>
      <c r="AU21" s="15" t="str">
        <f aca="false">TEXT(DAY(I21),"00")&amp;"/"&amp;TEXT(MONTH(I21),"00")&amp;"/"&amp;YEAR(I21)</f>
        <v>18/11/2025</v>
      </c>
      <c r="AV21" s="15" t="str">
        <f aca="false">IF(J21="","",J21)</f>
        <v/>
      </c>
      <c r="AW21" s="15" t="str">
        <f aca="false">IFERROR(VLOOKUP(K21,TiposComprobantes!$B$2:$C$37,2,0),"")</f>
        <v/>
      </c>
      <c r="AX21" s="15" t="str">
        <f aca="false">IFERROR(VLOOKUP(M21,TipoConceptos!$B$2:$C$4,2,0),"")</f>
        <v/>
      </c>
      <c r="AY21" s="15" t="n">
        <f aca="false">N21</f>
        <v>0</v>
      </c>
      <c r="AZ21" s="15" t="n">
        <f aca="false">IFERROR(VLOOKUP(O21,CondicionReceptor!$B$2:$C$12,2,0),0)</f>
        <v>0</v>
      </c>
      <c r="BA21" s="15" t="n">
        <f aca="false">IFERROR(VLOOKUP(Q21,TiposDocumentos!$B$2:$C$37,2,0),99)</f>
        <v>99</v>
      </c>
      <c r="BB21" s="15" t="n">
        <f aca="false">R21</f>
        <v>0</v>
      </c>
      <c r="BC21" s="15" t="str">
        <f aca="false">IF(S21="","",S21)</f>
        <v/>
      </c>
      <c r="BD21" s="15" t="str">
        <f aca="false">IF(T21="","",T21)</f>
        <v/>
      </c>
      <c r="BE21" s="15" t="str">
        <f aca="false">IF(U21="","",U21)</f>
        <v/>
      </c>
      <c r="BF21" s="15" t="str">
        <f aca="false">IF(V21="","",V21)</f>
        <v>Honorarios 3</v>
      </c>
      <c r="BG21" s="15" t="n">
        <f aca="false">IF(W21="","",W21)</f>
        <v>6.8</v>
      </c>
      <c r="BH21" s="15" t="n">
        <f aca="false">IF(X21="","",X21)</f>
        <v>4.1</v>
      </c>
      <c r="BI21" s="15" t="n">
        <f aca="false">IF(Y21="",0,Y21)</f>
        <v>0</v>
      </c>
      <c r="BJ21" s="11" t="n">
        <f aca="false">IF(Z21="","",Z21)</f>
        <v>27.88</v>
      </c>
      <c r="BK21" s="15" t="n">
        <f aca="false">VLOOKUP(AA21,TiposIVA!$B$2:$C$11,2,0)</f>
        <v>3</v>
      </c>
      <c r="BL21" s="11" t="n">
        <f aca="false">IF(AB21="","",AB21)</f>
        <v>0</v>
      </c>
      <c r="BM21" s="11" t="n">
        <f aca="false">IF(AC21="","",AC21)</f>
        <v>27.88</v>
      </c>
      <c r="BN21" s="16" t="str">
        <f aca="false">IFERROR(VLOOKUP(AD21,TiposComprobantes!$B$2:$C$37,2,0),"")</f>
        <v/>
      </c>
      <c r="BO21" s="16" t="str">
        <f aca="false">IF(AE21="","",AE21)</f>
        <v/>
      </c>
      <c r="BP21" s="16" t="str">
        <f aca="false">IF(AF21="","",AF21)</f>
        <v/>
      </c>
      <c r="BQ21" s="16" t="str">
        <f aca="false">IFERROR(VLOOKUP(AG21,TiposTributos!$B$1:$C$12,2,0),"")</f>
        <v/>
      </c>
      <c r="BR21" s="16" t="str">
        <f aca="false">IF(AH21="","",AH21)</f>
        <v/>
      </c>
      <c r="BS21" s="11" t="n">
        <f aca="false">AI21</f>
        <v>0</v>
      </c>
      <c r="BT21" s="11" t="n">
        <f aca="false">AJ21*100</f>
        <v>0</v>
      </c>
      <c r="BU21" s="11" t="n">
        <f aca="false">AK21</f>
        <v>0</v>
      </c>
      <c r="BW21" s="15" t="str">
        <f aca="false">IF(F21="","",CONCATENATE(AM21,"|'",AN21,"'|'",AO21,"'|'",AP21,"'|'",AQ21,"'|'",AR21,"'|'",AS21,"'|'",AT21,"'|'",AU21,"'|",AV21,"|",AW21,"|",AX21,"|'",AY21,"'|",AZ21,"|",BA21,"|",BB21,"|'",BC21,"'|'",BD21,"'|'",BE21,"'|'",BF21,"'|",BG21,"|",BH21,"|",BI21,"|",BJ21,"|",BK21,"|",BL21,"|",BM21,"|",BN21,"|",BO21,"|",BP21,"|",BQ21,"|'",BR21,"'|",BS21,"|",BT21,"|",BU21))</f>
        <v>SI|'30650940667'|'Bustos &amp; Hope SH'|'Responsable Inscripto'|'5'|'18/11/2025'|'01/10/2025'|'31/10/2025'|'18/11/2025'||||'0'|0|99|0|''|''|''|'Honorarios 3'|6,8|4,1|0|27,88|3|0|27,88|||||''|0|0|0</v>
      </c>
    </row>
    <row r="22" customFormat="false" ht="12.75" hidden="false" customHeight="false" outlineLevel="0" collapsed="false">
      <c r="A22" s="5" t="s">
        <v>37</v>
      </c>
      <c r="B22" s="1" t="n">
        <v>30650940667</v>
      </c>
      <c r="C22" s="5" t="s">
        <v>38</v>
      </c>
      <c r="D22" s="5" t="s">
        <v>39</v>
      </c>
      <c r="E22" s="1" t="n">
        <v>5</v>
      </c>
      <c r="F22" s="6" t="n">
        <f aca="true">TODAY()</f>
        <v>45979</v>
      </c>
      <c r="G22" s="7" t="n">
        <f aca="false">DATE(YEAR(H22),MONTH(H22),1)</f>
        <v>45931</v>
      </c>
      <c r="H22" s="7" t="n">
        <f aca="false">EOMONTH(F22,-1)</f>
        <v>45961</v>
      </c>
      <c r="I22" s="7" t="n">
        <f aca="false">F22</f>
        <v>45979</v>
      </c>
      <c r="K22" s="5"/>
      <c r="L22" s="8" t="str">
        <f aca="false">IF(K22="","",RIGHT(K22,1))</f>
        <v/>
      </c>
      <c r="M22" s="5"/>
      <c r="N22" s="5"/>
      <c r="P22" s="8" t="str">
        <f aca="false">IF(K22="","",VLOOKUP(O22,CondicionReceptor!$B$2:$D$12,3,0))</f>
        <v/>
      </c>
      <c r="Q22" s="5"/>
      <c r="V22" s="5" t="s">
        <v>68</v>
      </c>
      <c r="W22" s="1" t="n">
        <v>9.1</v>
      </c>
      <c r="X22" s="1" t="n">
        <v>5.4</v>
      </c>
      <c r="Z22" s="9" t="n">
        <f aca="false">ROUND(W22*X22-Y22,2)</f>
        <v>49.14</v>
      </c>
      <c r="AA22" s="10" t="n">
        <v>0.105</v>
      </c>
      <c r="AB22" s="11" t="n">
        <f aca="false">ROUND(IFERROR(Z22*AA22,0),2)</f>
        <v>5.16</v>
      </c>
      <c r="AC22" s="11" t="n">
        <f aca="false">AB22+Z22</f>
        <v>54.3</v>
      </c>
      <c r="AD22" s="5"/>
      <c r="AE22" s="12"/>
      <c r="AF22" s="12"/>
      <c r="AG22" s="13"/>
      <c r="AH22" s="12"/>
      <c r="AI22" s="12"/>
      <c r="AJ22" s="14"/>
      <c r="AK22" s="9" t="n">
        <f aca="false">AI22*AJ22</f>
        <v>0</v>
      </c>
      <c r="AM22" s="15" t="str">
        <f aca="false">+A22</f>
        <v>SI</v>
      </c>
      <c r="AN22" s="15" t="n">
        <f aca="false">+B22</f>
        <v>30650940667</v>
      </c>
      <c r="AO22" s="15" t="str">
        <f aca="false">+C22</f>
        <v>Bustos &amp; Hope SH</v>
      </c>
      <c r="AP22" s="15" t="str">
        <f aca="false">+D22</f>
        <v>Responsable Inscripto</v>
      </c>
      <c r="AQ22" s="15" t="n">
        <f aca="false">E22</f>
        <v>5</v>
      </c>
      <c r="AR22" s="15" t="str">
        <f aca="false">TEXT(DAY(F22),"00")&amp;"/"&amp;TEXT(MONTH(F22),"00")&amp;"/"&amp;YEAR(F22)</f>
        <v>18/11/2025</v>
      </c>
      <c r="AS22" s="15" t="str">
        <f aca="false">TEXT(DAY(G22),"00")&amp;"/"&amp;TEXT(MONTH(G22),"00")&amp;"/"&amp;YEAR(G22)</f>
        <v>01/10/2025</v>
      </c>
      <c r="AT22" s="15" t="str">
        <f aca="false">TEXT(DAY(H22),"00")&amp;"/"&amp;TEXT(MONTH(H22),"00")&amp;"/"&amp;YEAR(H22)</f>
        <v>31/10/2025</v>
      </c>
      <c r="AU22" s="15" t="str">
        <f aca="false">TEXT(DAY(I22),"00")&amp;"/"&amp;TEXT(MONTH(I22),"00")&amp;"/"&amp;YEAR(I22)</f>
        <v>18/11/2025</v>
      </c>
      <c r="AV22" s="15" t="str">
        <f aca="false">IF(J22="","",J22)</f>
        <v/>
      </c>
      <c r="AW22" s="15" t="str">
        <f aca="false">IFERROR(VLOOKUP(K22,TiposComprobantes!$B$2:$C$37,2,0),"")</f>
        <v/>
      </c>
      <c r="AX22" s="15" t="str">
        <f aca="false">IFERROR(VLOOKUP(M22,TipoConceptos!$B$2:$C$4,2,0),"")</f>
        <v/>
      </c>
      <c r="AY22" s="15" t="n">
        <f aca="false">N22</f>
        <v>0</v>
      </c>
      <c r="AZ22" s="15" t="n">
        <f aca="false">IFERROR(VLOOKUP(O22,CondicionReceptor!$B$2:$C$12,2,0),0)</f>
        <v>0</v>
      </c>
      <c r="BA22" s="15" t="n">
        <f aca="false">IFERROR(VLOOKUP(Q22,TiposDocumentos!$B$2:$C$37,2,0),99)</f>
        <v>99</v>
      </c>
      <c r="BB22" s="15" t="n">
        <f aca="false">R22</f>
        <v>0</v>
      </c>
      <c r="BC22" s="15" t="str">
        <f aca="false">IF(S22="","",S22)</f>
        <v/>
      </c>
      <c r="BD22" s="15" t="str">
        <f aca="false">IF(T22="","",T22)</f>
        <v/>
      </c>
      <c r="BE22" s="15" t="str">
        <f aca="false">IF(U22="","",U22)</f>
        <v/>
      </c>
      <c r="BF22" s="15" t="str">
        <f aca="false">IF(V22="","",V22)</f>
        <v>Honorarios 4</v>
      </c>
      <c r="BG22" s="15" t="n">
        <f aca="false">IF(W22="","",W22)</f>
        <v>9.1</v>
      </c>
      <c r="BH22" s="15" t="n">
        <f aca="false">IF(X22="","",X22)</f>
        <v>5.4</v>
      </c>
      <c r="BI22" s="15" t="n">
        <f aca="false">IF(Y22="",0,Y22)</f>
        <v>0</v>
      </c>
      <c r="BJ22" s="11" t="n">
        <f aca="false">IF(Z22="","",Z22)</f>
        <v>49.14</v>
      </c>
      <c r="BK22" s="15" t="n">
        <f aca="false">VLOOKUP(AA22,TiposIVA!$B$2:$C$11,2,0)</f>
        <v>4</v>
      </c>
      <c r="BL22" s="11" t="n">
        <f aca="false">IF(AB22="","",AB22)</f>
        <v>5.16</v>
      </c>
      <c r="BM22" s="11" t="n">
        <f aca="false">IF(AC22="","",AC22)</f>
        <v>54.3</v>
      </c>
      <c r="BN22" s="16" t="str">
        <f aca="false">IFERROR(VLOOKUP(AD22,TiposComprobantes!$B$2:$C$37,2,0),"")</f>
        <v/>
      </c>
      <c r="BO22" s="16" t="str">
        <f aca="false">IF(AE22="","",AE22)</f>
        <v/>
      </c>
      <c r="BP22" s="16" t="str">
        <f aca="false">IF(AF22="","",AF22)</f>
        <v/>
      </c>
      <c r="BQ22" s="16" t="str">
        <f aca="false">IFERROR(VLOOKUP(AG22,TiposTributos!$B$1:$C$12,2,0),"")</f>
        <v/>
      </c>
      <c r="BR22" s="16" t="str">
        <f aca="false">IF(AH22="","",AH22)</f>
        <v/>
      </c>
      <c r="BS22" s="11" t="n">
        <f aca="false">AI22</f>
        <v>0</v>
      </c>
      <c r="BT22" s="11" t="n">
        <f aca="false">AJ22*100</f>
        <v>0</v>
      </c>
      <c r="BU22" s="11" t="n">
        <f aca="false">AK22</f>
        <v>0</v>
      </c>
      <c r="BW22" s="15" t="str">
        <f aca="false">IF(F22="","",CONCATENATE(AM22,"|'",AN22,"'|'",AO22,"'|'",AP22,"'|'",AQ22,"'|'",AR22,"'|'",AS22,"'|'",AT22,"'|'",AU22,"'|",AV22,"|",AW22,"|",AX22,"|'",AY22,"'|",AZ22,"|",BA22,"|",BB22,"|'",BC22,"'|'",BD22,"'|'",BE22,"'|'",BF22,"'|",BG22,"|",BH22,"|",BI22,"|",BJ22,"|",BK22,"|",BL22,"|",BM22,"|",BN22,"|",BO22,"|",BP22,"|",BQ22,"|'",BR22,"'|",BS22,"|",BT22,"|",BU22))</f>
        <v>SI|'30650940667'|'Bustos &amp; Hope SH'|'Responsable Inscripto'|'5'|'18/11/2025'|'01/10/2025'|'31/10/2025'|'18/11/2025'||||'0'|0|99|0|''|''|''|'Honorarios 4'|9,1|5,4|0|49,14|4|5,16|54,3|||||''|0|0|0</v>
      </c>
    </row>
    <row r="23" customFormat="false" ht="12.75" hidden="false" customHeight="false" outlineLevel="0" collapsed="false">
      <c r="A23" s="5" t="s">
        <v>37</v>
      </c>
      <c r="B23" s="1" t="n">
        <v>30650940667</v>
      </c>
      <c r="C23" s="5" t="s">
        <v>38</v>
      </c>
      <c r="D23" s="5" t="s">
        <v>39</v>
      </c>
      <c r="E23" s="1" t="n">
        <v>5</v>
      </c>
      <c r="F23" s="6" t="n">
        <f aca="true">TODAY()</f>
        <v>45979</v>
      </c>
      <c r="G23" s="7" t="n">
        <f aca="false">DATE(YEAR(H23),MONTH(H23),1)</f>
        <v>45931</v>
      </c>
      <c r="H23" s="7" t="n">
        <f aca="false">EOMONTH(F23,-1)</f>
        <v>45961</v>
      </c>
      <c r="I23" s="7" t="n">
        <f aca="false">F23</f>
        <v>45979</v>
      </c>
      <c r="K23" s="5"/>
      <c r="L23" s="8" t="str">
        <f aca="false">IF(K23="","",RIGHT(K23,1))</f>
        <v/>
      </c>
      <c r="M23" s="5"/>
      <c r="N23" s="5"/>
      <c r="P23" s="8" t="str">
        <f aca="false">IF(K23="","",VLOOKUP(O23,CondicionReceptor!$B$2:$D$12,3,0))</f>
        <v/>
      </c>
      <c r="Q23" s="5"/>
      <c r="V23" s="5" t="s">
        <v>69</v>
      </c>
      <c r="W23" s="1" t="n">
        <v>11.4</v>
      </c>
      <c r="X23" s="1" t="n">
        <v>6.8</v>
      </c>
      <c r="Z23" s="9" t="n">
        <f aca="false">ROUND(W23*X23-Y23,2)</f>
        <v>77.52</v>
      </c>
      <c r="AA23" s="10" t="n">
        <v>0.21</v>
      </c>
      <c r="AB23" s="11" t="n">
        <f aca="false">ROUND(IFERROR(Z23*AA23,0),2)</f>
        <v>16.28</v>
      </c>
      <c r="AC23" s="11" t="n">
        <f aca="false">AB23+Z23</f>
        <v>93.8</v>
      </c>
      <c r="AD23" s="5"/>
      <c r="AE23" s="12"/>
      <c r="AF23" s="12"/>
      <c r="AG23" s="13"/>
      <c r="AH23" s="12"/>
      <c r="AI23" s="12"/>
      <c r="AJ23" s="14"/>
      <c r="AK23" s="9" t="n">
        <f aca="false">AI23*AJ23</f>
        <v>0</v>
      </c>
      <c r="AM23" s="15" t="str">
        <f aca="false">+A23</f>
        <v>SI</v>
      </c>
      <c r="AN23" s="15" t="n">
        <f aca="false">+B23</f>
        <v>30650940667</v>
      </c>
      <c r="AO23" s="15" t="str">
        <f aca="false">+C23</f>
        <v>Bustos &amp; Hope SH</v>
      </c>
      <c r="AP23" s="15" t="str">
        <f aca="false">+D23</f>
        <v>Responsable Inscripto</v>
      </c>
      <c r="AQ23" s="15" t="n">
        <f aca="false">E23</f>
        <v>5</v>
      </c>
      <c r="AR23" s="15" t="str">
        <f aca="false">TEXT(DAY(F23),"00")&amp;"/"&amp;TEXT(MONTH(F23),"00")&amp;"/"&amp;YEAR(F23)</f>
        <v>18/11/2025</v>
      </c>
      <c r="AS23" s="15" t="str">
        <f aca="false">TEXT(DAY(G23),"00")&amp;"/"&amp;TEXT(MONTH(G23),"00")&amp;"/"&amp;YEAR(G23)</f>
        <v>01/10/2025</v>
      </c>
      <c r="AT23" s="15" t="str">
        <f aca="false">TEXT(DAY(H23),"00")&amp;"/"&amp;TEXT(MONTH(H23),"00")&amp;"/"&amp;YEAR(H23)</f>
        <v>31/10/2025</v>
      </c>
      <c r="AU23" s="15" t="str">
        <f aca="false">TEXT(DAY(I23),"00")&amp;"/"&amp;TEXT(MONTH(I23),"00")&amp;"/"&amp;YEAR(I23)</f>
        <v>18/11/2025</v>
      </c>
      <c r="AV23" s="15" t="str">
        <f aca="false">IF(J23="","",J23)</f>
        <v/>
      </c>
      <c r="AW23" s="15" t="str">
        <f aca="false">IFERROR(VLOOKUP(K23,TiposComprobantes!$B$2:$C$37,2,0),"")</f>
        <v/>
      </c>
      <c r="AX23" s="15" t="str">
        <f aca="false">IFERROR(VLOOKUP(M23,TipoConceptos!$B$2:$C$4,2,0),"")</f>
        <v/>
      </c>
      <c r="AY23" s="15" t="n">
        <f aca="false">N23</f>
        <v>0</v>
      </c>
      <c r="AZ23" s="15" t="n">
        <f aca="false">IFERROR(VLOOKUP(O23,CondicionReceptor!$B$2:$C$12,2,0),0)</f>
        <v>0</v>
      </c>
      <c r="BA23" s="15" t="n">
        <f aca="false">IFERROR(VLOOKUP(Q23,TiposDocumentos!$B$2:$C$37,2,0),99)</f>
        <v>99</v>
      </c>
      <c r="BB23" s="15" t="n">
        <f aca="false">R23</f>
        <v>0</v>
      </c>
      <c r="BC23" s="15" t="str">
        <f aca="false">IF(S23="","",S23)</f>
        <v/>
      </c>
      <c r="BD23" s="15" t="str">
        <f aca="false">IF(T23="","",T23)</f>
        <v/>
      </c>
      <c r="BE23" s="15" t="str">
        <f aca="false">IF(U23="","",U23)</f>
        <v/>
      </c>
      <c r="BF23" s="15" t="str">
        <f aca="false">IF(V23="","",V23)</f>
        <v>Honorarios 5</v>
      </c>
      <c r="BG23" s="15" t="n">
        <f aca="false">IF(W23="","",W23)</f>
        <v>11.4</v>
      </c>
      <c r="BH23" s="15" t="n">
        <f aca="false">IF(X23="","",X23)</f>
        <v>6.8</v>
      </c>
      <c r="BI23" s="15" t="n">
        <f aca="false">IF(Y23="",0,Y23)</f>
        <v>0</v>
      </c>
      <c r="BJ23" s="11" t="n">
        <f aca="false">IF(Z23="","",Z23)</f>
        <v>77.52</v>
      </c>
      <c r="BK23" s="15" t="n">
        <f aca="false">VLOOKUP(AA23,TiposIVA!$B$2:$C$11,2,0)</f>
        <v>5</v>
      </c>
      <c r="BL23" s="11" t="n">
        <f aca="false">IF(AB23="","",AB23)</f>
        <v>16.28</v>
      </c>
      <c r="BM23" s="11" t="n">
        <f aca="false">IF(AC23="","",AC23)</f>
        <v>93.8</v>
      </c>
      <c r="BN23" s="16" t="str">
        <f aca="false">IFERROR(VLOOKUP(AD23,TiposComprobantes!$B$2:$C$37,2,0),"")</f>
        <v/>
      </c>
      <c r="BO23" s="16" t="str">
        <f aca="false">IF(AE23="","",AE23)</f>
        <v/>
      </c>
      <c r="BP23" s="16" t="str">
        <f aca="false">IF(AF23="","",AF23)</f>
        <v/>
      </c>
      <c r="BQ23" s="16" t="str">
        <f aca="false">IFERROR(VLOOKUP(AG23,TiposTributos!$B$1:$C$12,2,0),"")</f>
        <v/>
      </c>
      <c r="BR23" s="16" t="str">
        <f aca="false">IF(AH23="","",AH23)</f>
        <v/>
      </c>
      <c r="BS23" s="11" t="n">
        <f aca="false">AI23</f>
        <v>0</v>
      </c>
      <c r="BT23" s="11" t="n">
        <f aca="false">AJ23*100</f>
        <v>0</v>
      </c>
      <c r="BU23" s="11" t="n">
        <f aca="false">AK23</f>
        <v>0</v>
      </c>
      <c r="BW23" s="15" t="str">
        <f aca="false">IF(F23="","",CONCATENATE(AM23,"|'",AN23,"'|'",AO23,"'|'",AP23,"'|'",AQ23,"'|'",AR23,"'|'",AS23,"'|'",AT23,"'|'",AU23,"'|",AV23,"|",AW23,"|",AX23,"|'",AY23,"'|",AZ23,"|",BA23,"|",BB23,"|'",BC23,"'|'",BD23,"'|'",BE23,"'|'",BF23,"'|",BG23,"|",BH23,"|",BI23,"|",BJ23,"|",BK23,"|",BL23,"|",BM23,"|",BN23,"|",BO23,"|",BP23,"|",BQ23,"|'",BR23,"'|",BS23,"|",BT23,"|",BU23))</f>
        <v>SI|'30650940667'|'Bustos &amp; Hope SH'|'Responsable Inscripto'|'5'|'18/11/2025'|'01/10/2025'|'31/10/2025'|'18/11/2025'||||'0'|0|99|0|''|''|''|'Honorarios 5'|11,4|6,8|0|77,52|5|16,28|93,8|||||''|0|0|0</v>
      </c>
    </row>
    <row r="24" customFormat="false" ht="12.75" hidden="false" customHeight="false" outlineLevel="0" collapsed="false">
      <c r="A24" s="5" t="s">
        <v>88</v>
      </c>
      <c r="B24" s="1" t="n">
        <v>30650940667</v>
      </c>
      <c r="C24" s="5" t="s">
        <v>38</v>
      </c>
      <c r="D24" s="5" t="s">
        <v>39</v>
      </c>
      <c r="E24" s="1" t="n">
        <v>5</v>
      </c>
      <c r="F24" s="6" t="n">
        <f aca="true">TODAY()</f>
        <v>45979</v>
      </c>
      <c r="G24" s="7" t="n">
        <f aca="false">DATE(YEAR(H24),MONTH(H24),1)</f>
        <v>45931</v>
      </c>
      <c r="H24" s="7" t="n">
        <f aca="false">EOMONTH(F24,-1)</f>
        <v>45961</v>
      </c>
      <c r="I24" s="7" t="n">
        <f aca="false">F24</f>
        <v>45979</v>
      </c>
      <c r="K24" s="5"/>
      <c r="L24" s="8" t="str">
        <f aca="false">IF(K24="","",RIGHT(K24,1))</f>
        <v/>
      </c>
      <c r="M24" s="5"/>
      <c r="N24" s="5"/>
      <c r="P24" s="8" t="str">
        <f aca="false">IF(K24="","",VLOOKUP(O24,CondicionReceptor!$B$2:$D$12,3,0))</f>
        <v/>
      </c>
      <c r="Q24" s="5"/>
      <c r="V24" s="5" t="s">
        <v>70</v>
      </c>
      <c r="W24" s="1" t="n">
        <v>13.6</v>
      </c>
      <c r="X24" s="1" t="n">
        <v>8</v>
      </c>
      <c r="Z24" s="9" t="n">
        <f aca="false">ROUND(W24*X24-Y24,2)</f>
        <v>108.8</v>
      </c>
      <c r="AA24" s="10" t="n">
        <v>0.27</v>
      </c>
      <c r="AB24" s="11" t="n">
        <f aca="false">ROUND(IFERROR(Z24*AA24,0),2)</f>
        <v>29.38</v>
      </c>
      <c r="AC24" s="11" t="n">
        <f aca="false">AB24+Z24</f>
        <v>138.18</v>
      </c>
      <c r="AD24" s="5"/>
      <c r="AE24" s="12"/>
      <c r="AF24" s="12"/>
      <c r="AG24" s="13"/>
      <c r="AH24" s="12"/>
      <c r="AI24" s="12"/>
      <c r="AJ24" s="14"/>
      <c r="AK24" s="9" t="n">
        <f aca="false">AI24*AJ24</f>
        <v>0</v>
      </c>
      <c r="AM24" s="15" t="str">
        <f aca="false">+A24</f>
        <v>NO</v>
      </c>
      <c r="AN24" s="15" t="n">
        <f aca="false">+B24</f>
        <v>30650940667</v>
      </c>
      <c r="AO24" s="15" t="str">
        <f aca="false">+C24</f>
        <v>Bustos &amp; Hope SH</v>
      </c>
      <c r="AP24" s="15" t="str">
        <f aca="false">+D24</f>
        <v>Responsable Inscripto</v>
      </c>
      <c r="AQ24" s="15" t="n">
        <f aca="false">E24</f>
        <v>5</v>
      </c>
      <c r="AR24" s="15" t="str">
        <f aca="false">TEXT(DAY(F24),"00")&amp;"/"&amp;TEXT(MONTH(F24),"00")&amp;"/"&amp;YEAR(F24)</f>
        <v>18/11/2025</v>
      </c>
      <c r="AS24" s="15" t="str">
        <f aca="false">TEXT(DAY(G24),"00")&amp;"/"&amp;TEXT(MONTH(G24),"00")&amp;"/"&amp;YEAR(G24)</f>
        <v>01/10/2025</v>
      </c>
      <c r="AT24" s="15" t="str">
        <f aca="false">TEXT(DAY(H24),"00")&amp;"/"&amp;TEXT(MONTH(H24),"00")&amp;"/"&amp;YEAR(H24)</f>
        <v>31/10/2025</v>
      </c>
      <c r="AU24" s="15" t="str">
        <f aca="false">TEXT(DAY(I24),"00")&amp;"/"&amp;TEXT(MONTH(I24),"00")&amp;"/"&amp;YEAR(I24)</f>
        <v>18/11/2025</v>
      </c>
      <c r="AV24" s="15" t="str">
        <f aca="false">IF(J24="","",J24)</f>
        <v/>
      </c>
      <c r="AW24" s="15" t="str">
        <f aca="false">IFERROR(VLOOKUP(K24,TiposComprobantes!$B$2:$C$37,2,0),"")</f>
        <v/>
      </c>
      <c r="AX24" s="15" t="str">
        <f aca="false">IFERROR(VLOOKUP(M24,TipoConceptos!$B$2:$C$4,2,0),"")</f>
        <v/>
      </c>
      <c r="AY24" s="15" t="n">
        <f aca="false">N24</f>
        <v>0</v>
      </c>
      <c r="AZ24" s="15" t="n">
        <f aca="false">IFERROR(VLOOKUP(O24,CondicionReceptor!$B$2:$C$12,2,0),0)</f>
        <v>0</v>
      </c>
      <c r="BA24" s="15" t="n">
        <f aca="false">IFERROR(VLOOKUP(Q24,TiposDocumentos!$B$2:$C$37,2,0),99)</f>
        <v>99</v>
      </c>
      <c r="BB24" s="15" t="n">
        <f aca="false">R24</f>
        <v>0</v>
      </c>
      <c r="BC24" s="15" t="str">
        <f aca="false">IF(S24="","",S24)</f>
        <v/>
      </c>
      <c r="BD24" s="15" t="str">
        <f aca="false">IF(T24="","",T24)</f>
        <v/>
      </c>
      <c r="BE24" s="15" t="str">
        <f aca="false">IF(U24="","",U24)</f>
        <v/>
      </c>
      <c r="BF24" s="15" t="str">
        <f aca="false">IF(V24="","",V24)</f>
        <v>Honorarios Ajuste</v>
      </c>
      <c r="BG24" s="15" t="n">
        <f aca="false">IF(W24="","",W24)</f>
        <v>13.6</v>
      </c>
      <c r="BH24" s="15" t="n">
        <f aca="false">IF(X24="","",X24)</f>
        <v>8</v>
      </c>
      <c r="BI24" s="15" t="n">
        <f aca="false">IF(Y24="",0,Y24)</f>
        <v>0</v>
      </c>
      <c r="BJ24" s="11" t="n">
        <f aca="false">IF(Z24="","",Z24)</f>
        <v>108.8</v>
      </c>
      <c r="BK24" s="15" t="n">
        <f aca="false">VLOOKUP(AA24,TiposIVA!$B$2:$C$11,2,0)</f>
        <v>6</v>
      </c>
      <c r="BL24" s="11" t="n">
        <f aca="false">IF(AB24="","",AB24)</f>
        <v>29.38</v>
      </c>
      <c r="BM24" s="11" t="n">
        <f aca="false">IF(AC24="","",AC24)</f>
        <v>138.18</v>
      </c>
      <c r="BN24" s="16" t="str">
        <f aca="false">IFERROR(VLOOKUP(AD24,TiposComprobantes!$B$2:$C$37,2,0),"")</f>
        <v/>
      </c>
      <c r="BO24" s="16" t="str">
        <f aca="false">IF(AE24="","",AE24)</f>
        <v/>
      </c>
      <c r="BP24" s="16" t="str">
        <f aca="false">IF(AF24="","",AF24)</f>
        <v/>
      </c>
      <c r="BQ24" s="16" t="str">
        <f aca="false">IFERROR(VLOOKUP(AG24,TiposTributos!$B$1:$C$12,2,0),"")</f>
        <v/>
      </c>
      <c r="BR24" s="16" t="str">
        <f aca="false">IF(AH24="","",AH24)</f>
        <v/>
      </c>
      <c r="BS24" s="11" t="n">
        <f aca="false">AI24</f>
        <v>0</v>
      </c>
      <c r="BT24" s="11" t="n">
        <f aca="false">AJ24*100</f>
        <v>0</v>
      </c>
      <c r="BU24" s="11" t="n">
        <f aca="false">AK24</f>
        <v>0</v>
      </c>
      <c r="BW24" s="15" t="str">
        <f aca="false">IF(F24="","",CONCATENATE(AM24,"|'",AN24,"'|'",AO24,"'|'",AP24,"'|'",AQ24,"'|'",AR24,"'|'",AS24,"'|'",AT24,"'|'",AU24,"'|",AV24,"|",AW24,"|",AX24,"|'",AY24,"'|",AZ24,"|",BA24,"|",BB24,"|'",BC24,"'|'",BD24,"'|'",BE24,"'|'",BF24,"'|",BG24,"|",BH24,"|",BI24,"|",BJ24,"|",BK24,"|",BL24,"|",BM24,"|",BN24,"|",BO24,"|",BP24,"|",BQ24,"|'",BR24,"'|",BS24,"|",BT24,"|",BU24))</f>
        <v>NO|'30650940667'|'Bustos &amp; Hope SH'|'Responsable Inscripto'|'5'|'18/11/2025'|'01/10/2025'|'31/10/2025'|'18/11/2025'||||'0'|0|99|0|''|''|''|'Honorarios Ajuste'|13,6|8|0|108,8|6|29,38|138,18|||||''|0|0|0</v>
      </c>
    </row>
    <row r="25" customFormat="false" ht="12.75" hidden="false" customHeight="false" outlineLevel="0" collapsed="false">
      <c r="A25" s="5" t="s">
        <v>88</v>
      </c>
      <c r="B25" s="1" t="n">
        <v>30650940667</v>
      </c>
      <c r="C25" s="5" t="s">
        <v>38</v>
      </c>
      <c r="D25" s="5" t="s">
        <v>39</v>
      </c>
      <c r="E25" s="1" t="n">
        <v>5</v>
      </c>
      <c r="F25" s="6" t="n">
        <f aca="true">TODAY()</f>
        <v>45979</v>
      </c>
      <c r="G25" s="7" t="n">
        <f aca="false">DATE(YEAR(H25),MONTH(H25),1)</f>
        <v>45931</v>
      </c>
      <c r="H25" s="7" t="n">
        <f aca="false">EOMONTH(F25,-1)</f>
        <v>45961</v>
      </c>
      <c r="I25" s="7" t="n">
        <f aca="false">F25</f>
        <v>45979</v>
      </c>
      <c r="K25" s="5"/>
      <c r="L25" s="8" t="str">
        <f aca="false">IF(K25="","",RIGHT(K25,1))</f>
        <v/>
      </c>
      <c r="M25" s="5"/>
      <c r="N25" s="5"/>
      <c r="P25" s="8" t="str">
        <f aca="false">IF(K25="","",VLOOKUP(O25,CondicionReceptor!$B$2:$D$12,3,0))</f>
        <v/>
      </c>
      <c r="Q25" s="5"/>
      <c r="V25" s="5" t="s">
        <v>89</v>
      </c>
      <c r="W25" s="1" t="n">
        <v>230</v>
      </c>
      <c r="X25" s="1" t="n">
        <v>1</v>
      </c>
      <c r="Z25" s="9" t="n">
        <f aca="false">ROUND(W25*X25-Y25,2)</f>
        <v>230</v>
      </c>
      <c r="AA25" s="10" t="n">
        <v>0.025</v>
      </c>
      <c r="AB25" s="11" t="n">
        <f aca="false">ROUND(IFERROR(Z25*AA25,0),2)</f>
        <v>5.75</v>
      </c>
      <c r="AC25" s="11" t="n">
        <f aca="false">AB25+Z25</f>
        <v>235.75</v>
      </c>
      <c r="AD25" s="5"/>
      <c r="AE25" s="12"/>
      <c r="AF25" s="12"/>
      <c r="AG25" s="13"/>
      <c r="AH25" s="12"/>
      <c r="AI25" s="12"/>
      <c r="AJ25" s="14"/>
      <c r="AK25" s="9" t="n">
        <f aca="false">AI25*AJ25</f>
        <v>0</v>
      </c>
      <c r="AM25" s="15" t="str">
        <f aca="false">+A25</f>
        <v>NO</v>
      </c>
      <c r="AN25" s="15" t="n">
        <f aca="false">+B25</f>
        <v>30650940667</v>
      </c>
      <c r="AO25" s="15" t="str">
        <f aca="false">+C25</f>
        <v>Bustos &amp; Hope SH</v>
      </c>
      <c r="AP25" s="15" t="str">
        <f aca="false">+D25</f>
        <v>Responsable Inscripto</v>
      </c>
      <c r="AQ25" s="15" t="n">
        <f aca="false">E25</f>
        <v>5</v>
      </c>
      <c r="AR25" s="15" t="str">
        <f aca="false">TEXT(DAY(F25),"00")&amp;"/"&amp;TEXT(MONTH(F25),"00")&amp;"/"&amp;YEAR(F25)</f>
        <v>18/11/2025</v>
      </c>
      <c r="AS25" s="15" t="str">
        <f aca="false">TEXT(DAY(G25),"00")&amp;"/"&amp;TEXT(MONTH(G25),"00")&amp;"/"&amp;YEAR(G25)</f>
        <v>01/10/2025</v>
      </c>
      <c r="AT25" s="15" t="str">
        <f aca="false">TEXT(DAY(H25),"00")&amp;"/"&amp;TEXT(MONTH(H25),"00")&amp;"/"&amp;YEAR(H25)</f>
        <v>31/10/2025</v>
      </c>
      <c r="AU25" s="15" t="str">
        <f aca="false">TEXT(DAY(I25),"00")&amp;"/"&amp;TEXT(MONTH(I25),"00")&amp;"/"&amp;YEAR(I25)</f>
        <v>18/11/2025</v>
      </c>
      <c r="AV25" s="15" t="str">
        <f aca="false">IF(J25="","",J25)</f>
        <v/>
      </c>
      <c r="AW25" s="15" t="str">
        <f aca="false">IFERROR(VLOOKUP(K25,TiposComprobantes!$B$2:$C$37,2,0),"")</f>
        <v/>
      </c>
      <c r="AX25" s="15" t="str">
        <f aca="false">IFERROR(VLOOKUP(M25,TipoConceptos!$B$2:$C$4,2,0),"")</f>
        <v/>
      </c>
      <c r="AY25" s="15" t="n">
        <f aca="false">N25</f>
        <v>0</v>
      </c>
      <c r="AZ25" s="15" t="n">
        <f aca="false">IFERROR(VLOOKUP(O25,CondicionReceptor!$B$2:$C$12,2,0),0)</f>
        <v>0</v>
      </c>
      <c r="BA25" s="15" t="n">
        <f aca="false">IFERROR(VLOOKUP(Q25,TiposDocumentos!$B$2:$C$37,2,0),99)</f>
        <v>99</v>
      </c>
      <c r="BB25" s="15" t="n">
        <f aca="false">R25</f>
        <v>0</v>
      </c>
      <c r="BC25" s="15" t="str">
        <f aca="false">IF(S25="","",S25)</f>
        <v/>
      </c>
      <c r="BD25" s="15" t="str">
        <f aca="false">IF(T25="","",T25)</f>
        <v/>
      </c>
      <c r="BE25" s="15" t="str">
        <f aca="false">IF(U25="","",U25)</f>
        <v/>
      </c>
      <c r="BF25" s="15" t="str">
        <f aca="false">IF(V25="","",V25)</f>
        <v>Agregar items para hacer Factura Larga 1</v>
      </c>
      <c r="BG25" s="15" t="n">
        <f aca="false">IF(W25="","",W25)</f>
        <v>230</v>
      </c>
      <c r="BH25" s="15" t="n">
        <f aca="false">IF(X25="","",X25)</f>
        <v>1</v>
      </c>
      <c r="BI25" s="15" t="n">
        <f aca="false">IF(Y25="",0,Y25)</f>
        <v>0</v>
      </c>
      <c r="BJ25" s="11" t="n">
        <f aca="false">IF(Z25="","",Z25)</f>
        <v>230</v>
      </c>
      <c r="BK25" s="15" t="n">
        <f aca="false">VLOOKUP(AA25,TiposIVA!$B$2:$C$11,2,0)</f>
        <v>9</v>
      </c>
      <c r="BL25" s="11" t="n">
        <f aca="false">IF(AB25="","",AB25)</f>
        <v>5.75</v>
      </c>
      <c r="BM25" s="11" t="n">
        <f aca="false">IF(AC25="","",AC25)</f>
        <v>235.75</v>
      </c>
      <c r="BN25" s="16" t="str">
        <f aca="false">IFERROR(VLOOKUP(AD25,TiposComprobantes!$B$2:$C$37,2,0),"")</f>
        <v/>
      </c>
      <c r="BO25" s="16" t="str">
        <f aca="false">IF(AE25="","",AE25)</f>
        <v/>
      </c>
      <c r="BP25" s="16" t="str">
        <f aca="false">IF(AF25="","",AF25)</f>
        <v/>
      </c>
      <c r="BQ25" s="16" t="str">
        <f aca="false">IFERROR(VLOOKUP(AG25,TiposTributos!$B$1:$C$12,2,0),"")</f>
        <v/>
      </c>
      <c r="BR25" s="16" t="str">
        <f aca="false">IF(AH25="","",AH25)</f>
        <v/>
      </c>
      <c r="BS25" s="11" t="n">
        <f aca="false">AI25</f>
        <v>0</v>
      </c>
      <c r="BT25" s="11" t="n">
        <f aca="false">AJ25*100</f>
        <v>0</v>
      </c>
      <c r="BU25" s="11" t="n">
        <f aca="false">AK25</f>
        <v>0</v>
      </c>
      <c r="BW25" s="15" t="str">
        <f aca="false">IF(F25="","",CONCATENATE(AM25,"|'",AN25,"'|'",AO25,"'|'",AP25,"'|'",AQ25,"'|'",AR25,"'|'",AS25,"'|'",AT25,"'|'",AU25,"'|",AV25,"|",AW25,"|",AX25,"|'",AY25,"'|",AZ25,"|",BA25,"|",BB25,"|'",BC25,"'|'",BD25,"'|'",BE25,"'|'",BF25,"'|",BG25,"|",BH25,"|",BI25,"|",BJ25,"|",BK25,"|",BL25,"|",BM25,"|",BN25,"|",BO25,"|",BP25,"|",BQ25,"|'",BR25,"'|",BS25,"|",BT25,"|",BU25))</f>
        <v>NO|'30650940667'|'Bustos &amp; Hope SH'|'Responsable Inscripto'|'5'|'18/11/2025'|'01/10/2025'|'31/10/2025'|'18/11/2025'||||'0'|0|99|0|''|''|''|'Agregar items para hacer Factura Larga 1'|230|1|0|230|9|5,75|235,75|||||''|0|0|0</v>
      </c>
    </row>
    <row r="26" customFormat="false" ht="12.75" hidden="false" customHeight="false" outlineLevel="0" collapsed="false">
      <c r="A26" s="5" t="s">
        <v>88</v>
      </c>
      <c r="B26" s="1" t="n">
        <v>30650940667</v>
      </c>
      <c r="C26" s="5" t="s">
        <v>38</v>
      </c>
      <c r="D26" s="5" t="s">
        <v>39</v>
      </c>
      <c r="E26" s="1" t="n">
        <v>5</v>
      </c>
      <c r="F26" s="6" t="n">
        <f aca="true">TODAY()</f>
        <v>45979</v>
      </c>
      <c r="G26" s="7" t="n">
        <f aca="false">DATE(YEAR(H26),MONTH(H26),1)</f>
        <v>45931</v>
      </c>
      <c r="H26" s="7" t="n">
        <f aca="false">EOMONTH(F26,-1)</f>
        <v>45961</v>
      </c>
      <c r="I26" s="7" t="n">
        <f aca="false">F26</f>
        <v>45979</v>
      </c>
      <c r="K26" s="5"/>
      <c r="L26" s="8" t="str">
        <f aca="false">IF(K26="","",RIGHT(K26,1))</f>
        <v/>
      </c>
      <c r="M26" s="5"/>
      <c r="N26" s="5"/>
      <c r="P26" s="8" t="str">
        <f aca="false">IF(K26="","",VLOOKUP(O26,CondicionReceptor!$B$2:$D$12,3,0))</f>
        <v/>
      </c>
      <c r="Q26" s="5"/>
      <c r="V26" s="5" t="s">
        <v>90</v>
      </c>
      <c r="W26" s="1" t="n">
        <v>454</v>
      </c>
      <c r="X26" s="1" t="n">
        <v>0.7</v>
      </c>
      <c r="Z26" s="9" t="n">
        <f aca="false">ROUND(W26*X26-Y26,2)</f>
        <v>317.8</v>
      </c>
      <c r="AA26" s="10" t="n">
        <v>0.05</v>
      </c>
      <c r="AB26" s="11" t="n">
        <f aca="false">ROUND(IFERROR(Z26*AA26,0),2)</f>
        <v>15.89</v>
      </c>
      <c r="AC26" s="11" t="n">
        <f aca="false">AB26+Z26</f>
        <v>333.69</v>
      </c>
      <c r="AD26" s="5"/>
      <c r="AE26" s="12"/>
      <c r="AF26" s="12"/>
      <c r="AG26" s="13"/>
      <c r="AH26" s="12"/>
      <c r="AI26" s="12"/>
      <c r="AJ26" s="14"/>
      <c r="AK26" s="9" t="n">
        <f aca="false">AI26*AJ26</f>
        <v>0</v>
      </c>
      <c r="AM26" s="15" t="str">
        <f aca="false">+A26</f>
        <v>NO</v>
      </c>
      <c r="AN26" s="15" t="n">
        <f aca="false">+B26</f>
        <v>30650940667</v>
      </c>
      <c r="AO26" s="15" t="str">
        <f aca="false">+C26</f>
        <v>Bustos &amp; Hope SH</v>
      </c>
      <c r="AP26" s="15" t="str">
        <f aca="false">+D26</f>
        <v>Responsable Inscripto</v>
      </c>
      <c r="AQ26" s="15" t="n">
        <f aca="false">E26</f>
        <v>5</v>
      </c>
      <c r="AR26" s="15" t="str">
        <f aca="false">TEXT(DAY(F26),"00")&amp;"/"&amp;TEXT(MONTH(F26),"00")&amp;"/"&amp;YEAR(F26)</f>
        <v>18/11/2025</v>
      </c>
      <c r="AS26" s="15" t="str">
        <f aca="false">TEXT(DAY(G26),"00")&amp;"/"&amp;TEXT(MONTH(G26),"00")&amp;"/"&amp;YEAR(G26)</f>
        <v>01/10/2025</v>
      </c>
      <c r="AT26" s="15" t="str">
        <f aca="false">TEXT(DAY(H26),"00")&amp;"/"&amp;TEXT(MONTH(H26),"00")&amp;"/"&amp;YEAR(H26)</f>
        <v>31/10/2025</v>
      </c>
      <c r="AU26" s="15" t="str">
        <f aca="false">TEXT(DAY(I26),"00")&amp;"/"&amp;TEXT(MONTH(I26),"00")&amp;"/"&amp;YEAR(I26)</f>
        <v>18/11/2025</v>
      </c>
      <c r="AV26" s="15" t="str">
        <f aca="false">IF(J26="","",J26)</f>
        <v/>
      </c>
      <c r="AW26" s="15" t="str">
        <f aca="false">IFERROR(VLOOKUP(K26,TiposComprobantes!$B$2:$C$37,2,0),"")</f>
        <v/>
      </c>
      <c r="AX26" s="15" t="str">
        <f aca="false">IFERROR(VLOOKUP(M26,TipoConceptos!$B$2:$C$4,2,0),"")</f>
        <v/>
      </c>
      <c r="AY26" s="15" t="n">
        <f aca="false">N26</f>
        <v>0</v>
      </c>
      <c r="AZ26" s="15" t="n">
        <f aca="false">IFERROR(VLOOKUP(O26,CondicionReceptor!$B$2:$C$12,2,0),0)</f>
        <v>0</v>
      </c>
      <c r="BA26" s="15" t="n">
        <f aca="false">IFERROR(VLOOKUP(Q26,TiposDocumentos!$B$2:$C$37,2,0),99)</f>
        <v>99</v>
      </c>
      <c r="BB26" s="15" t="n">
        <f aca="false">R26</f>
        <v>0</v>
      </c>
      <c r="BC26" s="15" t="str">
        <f aca="false">IF(S26="","",S26)</f>
        <v/>
      </c>
      <c r="BD26" s="15" t="str">
        <f aca="false">IF(T26="","",T26)</f>
        <v/>
      </c>
      <c r="BE26" s="15" t="str">
        <f aca="false">IF(U26="","",U26)</f>
        <v/>
      </c>
      <c r="BF26" s="15" t="str">
        <f aca="false">IF(V26="","",V26)</f>
        <v>Agregar items para hacer Factura Larga 2</v>
      </c>
      <c r="BG26" s="15" t="n">
        <f aca="false">IF(W26="","",W26)</f>
        <v>454</v>
      </c>
      <c r="BH26" s="15" t="n">
        <f aca="false">IF(X26="","",X26)</f>
        <v>0.7</v>
      </c>
      <c r="BI26" s="15" t="n">
        <f aca="false">IF(Y26="",0,Y26)</f>
        <v>0</v>
      </c>
      <c r="BJ26" s="11" t="n">
        <f aca="false">IF(Z26="","",Z26)</f>
        <v>317.8</v>
      </c>
      <c r="BK26" s="15" t="n">
        <f aca="false">VLOOKUP(AA26,TiposIVA!$B$2:$C$11,2,0)</f>
        <v>8</v>
      </c>
      <c r="BL26" s="11" t="n">
        <f aca="false">IF(AB26="","",AB26)</f>
        <v>15.89</v>
      </c>
      <c r="BM26" s="11" t="n">
        <f aca="false">IF(AC26="","",AC26)</f>
        <v>333.69</v>
      </c>
      <c r="BN26" s="16" t="str">
        <f aca="false">IFERROR(VLOOKUP(AD26,TiposComprobantes!$B$2:$C$37,2,0),"")</f>
        <v/>
      </c>
      <c r="BO26" s="16" t="str">
        <f aca="false">IF(AE26="","",AE26)</f>
        <v/>
      </c>
      <c r="BP26" s="16" t="str">
        <f aca="false">IF(AF26="","",AF26)</f>
        <v/>
      </c>
      <c r="BQ26" s="16" t="str">
        <f aca="false">IFERROR(VLOOKUP(AG26,TiposTributos!$B$1:$C$12,2,0),"")</f>
        <v/>
      </c>
      <c r="BR26" s="16" t="str">
        <f aca="false">IF(AH26="","",AH26)</f>
        <v/>
      </c>
      <c r="BS26" s="11" t="n">
        <f aca="false">AI26</f>
        <v>0</v>
      </c>
      <c r="BT26" s="11" t="n">
        <f aca="false">AJ26*100</f>
        <v>0</v>
      </c>
      <c r="BU26" s="11" t="n">
        <f aca="false">AK26</f>
        <v>0</v>
      </c>
      <c r="BW26" s="15" t="str">
        <f aca="false">IF(F26="","",CONCATENATE(AM26,"|'",AN26,"'|'",AO26,"'|'",AP26,"'|'",AQ26,"'|'",AR26,"'|'",AS26,"'|'",AT26,"'|'",AU26,"'|",AV26,"|",AW26,"|",AX26,"|'",AY26,"'|",AZ26,"|",BA26,"|",BB26,"|'",BC26,"'|'",BD26,"'|'",BE26,"'|'",BF26,"'|",BG26,"|",BH26,"|",BI26,"|",BJ26,"|",BK26,"|",BL26,"|",BM26,"|",BN26,"|",BO26,"|",BP26,"|",BQ26,"|'",BR26,"'|",BS26,"|",BT26,"|",BU26))</f>
        <v>NO|'30650940667'|'Bustos &amp; Hope SH'|'Responsable Inscripto'|'5'|'18/11/2025'|'01/10/2025'|'31/10/2025'|'18/11/2025'||||'0'|0|99|0|''|''|''|'Agregar items para hacer Factura Larga 2'|454|0,7|0|317,8|8|15,89|333,69|||||''|0|0|0</v>
      </c>
    </row>
    <row r="27" customFormat="false" ht="12.75" hidden="false" customHeight="false" outlineLevel="0" collapsed="false">
      <c r="A27" s="5" t="s">
        <v>88</v>
      </c>
      <c r="B27" s="1" t="n">
        <v>30650940667</v>
      </c>
      <c r="C27" s="5" t="s">
        <v>38</v>
      </c>
      <c r="D27" s="5" t="s">
        <v>39</v>
      </c>
      <c r="E27" s="1" t="n">
        <v>5</v>
      </c>
      <c r="F27" s="6" t="n">
        <f aca="true">TODAY()</f>
        <v>45979</v>
      </c>
      <c r="G27" s="7" t="n">
        <f aca="false">DATE(YEAR(H27),MONTH(H27),1)</f>
        <v>45931</v>
      </c>
      <c r="H27" s="7" t="n">
        <f aca="false">EOMONTH(F27,-1)</f>
        <v>45961</v>
      </c>
      <c r="I27" s="7" t="n">
        <f aca="false">F27</f>
        <v>45979</v>
      </c>
      <c r="K27" s="5"/>
      <c r="L27" s="8" t="str">
        <f aca="false">IF(K27="","",RIGHT(K27,1))</f>
        <v/>
      </c>
      <c r="M27" s="5"/>
      <c r="N27" s="5"/>
      <c r="P27" s="8" t="str">
        <f aca="false">IF(K27="","",VLOOKUP(O27,CondicionReceptor!$B$2:$D$12,3,0))</f>
        <v/>
      </c>
      <c r="Q27" s="5"/>
      <c r="V27" s="5" t="s">
        <v>61</v>
      </c>
      <c r="W27" s="1" t="n">
        <v>2.3</v>
      </c>
      <c r="X27" s="1" t="n">
        <v>135</v>
      </c>
      <c r="Z27" s="9" t="n">
        <f aca="false">ROUND(W27*X27-Y27,2)</f>
        <v>310.5</v>
      </c>
      <c r="AA27" s="10" t="s">
        <v>62</v>
      </c>
      <c r="AB27" s="11" t="n">
        <f aca="false">ROUND(IFERROR(Z27*AA27,0),2)</f>
        <v>0</v>
      </c>
      <c r="AC27" s="11" t="n">
        <f aca="false">AB27+Z27</f>
        <v>310.5</v>
      </c>
      <c r="AD27" s="5"/>
      <c r="AE27" s="12"/>
      <c r="AF27" s="12"/>
      <c r="AG27" s="13"/>
      <c r="AH27" s="12"/>
      <c r="AI27" s="12"/>
      <c r="AJ27" s="14"/>
      <c r="AK27" s="9" t="n">
        <f aca="false">AI27*AJ27</f>
        <v>0</v>
      </c>
      <c r="AM27" s="15" t="str">
        <f aca="false">+A27</f>
        <v>NO</v>
      </c>
      <c r="AN27" s="15" t="n">
        <f aca="false">+B27</f>
        <v>30650940667</v>
      </c>
      <c r="AO27" s="15" t="str">
        <f aca="false">+C27</f>
        <v>Bustos &amp; Hope SH</v>
      </c>
      <c r="AP27" s="15" t="str">
        <f aca="false">+D27</f>
        <v>Responsable Inscripto</v>
      </c>
      <c r="AQ27" s="15" t="n">
        <f aca="false">E27</f>
        <v>5</v>
      </c>
      <c r="AR27" s="15" t="str">
        <f aca="false">TEXT(DAY(F27),"00")&amp;"/"&amp;TEXT(MONTH(F27),"00")&amp;"/"&amp;YEAR(F27)</f>
        <v>18/11/2025</v>
      </c>
      <c r="AS27" s="15" t="str">
        <f aca="false">TEXT(DAY(G27),"00")&amp;"/"&amp;TEXT(MONTH(G27),"00")&amp;"/"&amp;YEAR(G27)</f>
        <v>01/10/2025</v>
      </c>
      <c r="AT27" s="15" t="str">
        <f aca="false">TEXT(DAY(H27),"00")&amp;"/"&amp;TEXT(MONTH(H27),"00")&amp;"/"&amp;YEAR(H27)</f>
        <v>31/10/2025</v>
      </c>
      <c r="AU27" s="15" t="str">
        <f aca="false">TEXT(DAY(I27),"00")&amp;"/"&amp;TEXT(MONTH(I27),"00")&amp;"/"&amp;YEAR(I27)</f>
        <v>18/11/2025</v>
      </c>
      <c r="AV27" s="15" t="str">
        <f aca="false">IF(J27="","",J27)</f>
        <v/>
      </c>
      <c r="AW27" s="15" t="str">
        <f aca="false">IFERROR(VLOOKUP(K27,TiposComprobantes!$B$2:$C$37,2,0),"")</f>
        <v/>
      </c>
      <c r="AX27" s="15" t="str">
        <f aca="false">IFERROR(VLOOKUP(M27,TipoConceptos!$B$2:$C$4,2,0),"")</f>
        <v/>
      </c>
      <c r="AY27" s="15" t="n">
        <f aca="false">N27</f>
        <v>0</v>
      </c>
      <c r="AZ27" s="15" t="n">
        <f aca="false">IFERROR(VLOOKUP(O27,CondicionReceptor!$B$2:$C$12,2,0),0)</f>
        <v>0</v>
      </c>
      <c r="BA27" s="15" t="n">
        <f aca="false">IFERROR(VLOOKUP(Q27,TiposDocumentos!$B$2:$C$37,2,0),99)</f>
        <v>99</v>
      </c>
      <c r="BB27" s="15" t="n">
        <f aca="false">R27</f>
        <v>0</v>
      </c>
      <c r="BC27" s="15" t="str">
        <f aca="false">IF(S27="","",S27)</f>
        <v/>
      </c>
      <c r="BD27" s="15" t="str">
        <f aca="false">IF(T27="","",T27)</f>
        <v/>
      </c>
      <c r="BE27" s="15" t="str">
        <f aca="false">IF(U27="","",U27)</f>
        <v/>
      </c>
      <c r="BF27" s="15" t="str">
        <f aca="false">IF(V27="","",V27)</f>
        <v>Honorarios 1</v>
      </c>
      <c r="BG27" s="15" t="n">
        <f aca="false">IF(W27="","",W27)</f>
        <v>2.3</v>
      </c>
      <c r="BH27" s="15" t="n">
        <f aca="false">IF(X27="","",X27)</f>
        <v>135</v>
      </c>
      <c r="BI27" s="15" t="n">
        <f aca="false">IF(Y27="",0,Y27)</f>
        <v>0</v>
      </c>
      <c r="BJ27" s="11" t="n">
        <f aca="false">IF(Z27="","",Z27)</f>
        <v>310.5</v>
      </c>
      <c r="BK27" s="15" t="str">
        <f aca="false">VLOOKUP(AA27,TiposIVA!$B$2:$C$11,2,0)</f>
        <v>NG</v>
      </c>
      <c r="BL27" s="11" t="n">
        <f aca="false">IF(AB27="","",AB27)</f>
        <v>0</v>
      </c>
      <c r="BM27" s="11" t="n">
        <f aca="false">IF(AC27="","",AC27)</f>
        <v>310.5</v>
      </c>
      <c r="BN27" s="16" t="str">
        <f aca="false">IFERROR(VLOOKUP(AD27,TiposComprobantes!$B$2:$C$37,2,0),"")</f>
        <v/>
      </c>
      <c r="BO27" s="16" t="str">
        <f aca="false">IF(AE27="","",AE27)</f>
        <v/>
      </c>
      <c r="BP27" s="16" t="str">
        <f aca="false">IF(AF27="","",AF27)</f>
        <v/>
      </c>
      <c r="BQ27" s="16" t="str">
        <f aca="false">IFERROR(VLOOKUP(AG27,TiposTributos!$B$1:$C$12,2,0),"")</f>
        <v/>
      </c>
      <c r="BR27" s="16" t="str">
        <f aca="false">IF(AH27="","",AH27)</f>
        <v/>
      </c>
      <c r="BS27" s="11" t="n">
        <f aca="false">AI27</f>
        <v>0</v>
      </c>
      <c r="BT27" s="11" t="n">
        <f aca="false">AJ27*100</f>
        <v>0</v>
      </c>
      <c r="BU27" s="11" t="n">
        <f aca="false">AK27</f>
        <v>0</v>
      </c>
      <c r="BW27" s="15" t="str">
        <f aca="false">IF(F27="","",CONCATENATE(AM27,"|'",AN27,"'|'",AO27,"'|'",AP27,"'|'",AQ27,"'|'",AR27,"'|'",AS27,"'|'",AT27,"'|'",AU27,"'|",AV27,"|",AW27,"|",AX27,"|'",AY27,"'|",AZ27,"|",BA27,"|",BB27,"|'",BC27,"'|'",BD27,"'|'",BE27,"'|'",BF27,"'|",BG27,"|",BH27,"|",BI27,"|",BJ27,"|",BK27,"|",BL27,"|",BM27,"|",BN27,"|",BO27,"|",BP27,"|",BQ27,"|'",BR27,"'|",BS27,"|",BT27,"|",BU27))</f>
        <v>NO|'30650940667'|'Bustos &amp; Hope SH'|'Responsable Inscripto'|'5'|'18/11/2025'|'01/10/2025'|'31/10/2025'|'18/11/2025'||||'0'|0|99|0|''|''|''|'Honorarios 1'|2,3|135|0|310,5|NG|0|310,5|||||''|0|0|0</v>
      </c>
    </row>
    <row r="28" customFormat="false" ht="12.75" hidden="false" customHeight="false" outlineLevel="0" collapsed="false">
      <c r="A28" s="5" t="s">
        <v>88</v>
      </c>
      <c r="B28" s="1" t="n">
        <v>30650940667</v>
      </c>
      <c r="C28" s="5" t="s">
        <v>38</v>
      </c>
      <c r="D28" s="5" t="s">
        <v>39</v>
      </c>
      <c r="E28" s="1" t="n">
        <v>5</v>
      </c>
      <c r="F28" s="6" t="n">
        <f aca="true">TODAY()</f>
        <v>45979</v>
      </c>
      <c r="G28" s="7" t="n">
        <f aca="false">DATE(YEAR(H28),MONTH(H28),1)</f>
        <v>45931</v>
      </c>
      <c r="H28" s="7" t="n">
        <f aca="false">EOMONTH(F28,-1)</f>
        <v>45961</v>
      </c>
      <c r="I28" s="7" t="n">
        <f aca="false">F28</f>
        <v>45979</v>
      </c>
      <c r="K28" s="5"/>
      <c r="L28" s="8" t="str">
        <f aca="false">IF(K28="","",RIGHT(K28,1))</f>
        <v/>
      </c>
      <c r="M28" s="5"/>
      <c r="N28" s="5"/>
      <c r="P28" s="8" t="str">
        <f aca="false">IF(K28="","",VLOOKUP(O28,CondicionReceptor!$B$2:$D$12,3,0))</f>
        <v/>
      </c>
      <c r="Q28" s="5"/>
      <c r="V28" s="5" t="s">
        <v>65</v>
      </c>
      <c r="W28" s="1" t="n">
        <v>4.5</v>
      </c>
      <c r="X28" s="1" t="n">
        <v>135</v>
      </c>
      <c r="Z28" s="9" t="n">
        <f aca="false">ROUND(W28*X28-Y28,2)</f>
        <v>607.5</v>
      </c>
      <c r="AA28" s="10" t="s">
        <v>66</v>
      </c>
      <c r="AB28" s="11" t="n">
        <f aca="false">ROUND(IFERROR(Z28*AA28,0),2)</f>
        <v>0</v>
      </c>
      <c r="AC28" s="11" t="n">
        <f aca="false">AB28+Z28</f>
        <v>607.5</v>
      </c>
      <c r="AD28" s="5"/>
      <c r="AE28" s="12"/>
      <c r="AF28" s="12"/>
      <c r="AG28" s="13"/>
      <c r="AH28" s="12"/>
      <c r="AI28" s="12"/>
      <c r="AJ28" s="14"/>
      <c r="AK28" s="9" t="n">
        <f aca="false">AI28*AJ28</f>
        <v>0</v>
      </c>
      <c r="AM28" s="15" t="str">
        <f aca="false">+A28</f>
        <v>NO</v>
      </c>
      <c r="AN28" s="15" t="n">
        <f aca="false">+B28</f>
        <v>30650940667</v>
      </c>
      <c r="AO28" s="15" t="str">
        <f aca="false">+C28</f>
        <v>Bustos &amp; Hope SH</v>
      </c>
      <c r="AP28" s="15" t="str">
        <f aca="false">+D28</f>
        <v>Responsable Inscripto</v>
      </c>
      <c r="AQ28" s="15" t="n">
        <f aca="false">E28</f>
        <v>5</v>
      </c>
      <c r="AR28" s="15" t="str">
        <f aca="false">TEXT(DAY(F28),"00")&amp;"/"&amp;TEXT(MONTH(F28),"00")&amp;"/"&amp;YEAR(F28)</f>
        <v>18/11/2025</v>
      </c>
      <c r="AS28" s="15" t="str">
        <f aca="false">TEXT(DAY(G28),"00")&amp;"/"&amp;TEXT(MONTH(G28),"00")&amp;"/"&amp;YEAR(G28)</f>
        <v>01/10/2025</v>
      </c>
      <c r="AT28" s="15" t="str">
        <f aca="false">TEXT(DAY(H28),"00")&amp;"/"&amp;TEXT(MONTH(H28),"00")&amp;"/"&amp;YEAR(H28)</f>
        <v>31/10/2025</v>
      </c>
      <c r="AU28" s="15" t="str">
        <f aca="false">TEXT(DAY(I28),"00")&amp;"/"&amp;TEXT(MONTH(I28),"00")&amp;"/"&amp;YEAR(I28)</f>
        <v>18/11/2025</v>
      </c>
      <c r="AV28" s="15" t="str">
        <f aca="false">IF(J28="","",J28)</f>
        <v/>
      </c>
      <c r="AW28" s="15" t="str">
        <f aca="false">IFERROR(VLOOKUP(K28,TiposComprobantes!$B$2:$C$37,2,0),"")</f>
        <v/>
      </c>
      <c r="AX28" s="15" t="str">
        <f aca="false">IFERROR(VLOOKUP(M28,TipoConceptos!$B$2:$C$4,2,0),"")</f>
        <v/>
      </c>
      <c r="AY28" s="15" t="n">
        <f aca="false">N28</f>
        <v>0</v>
      </c>
      <c r="AZ28" s="15" t="n">
        <f aca="false">IFERROR(VLOOKUP(O28,CondicionReceptor!$B$2:$C$12,2,0),0)</f>
        <v>0</v>
      </c>
      <c r="BA28" s="15" t="n">
        <f aca="false">IFERROR(VLOOKUP(Q28,TiposDocumentos!$B$2:$C$37,2,0),99)</f>
        <v>99</v>
      </c>
      <c r="BB28" s="15" t="n">
        <f aca="false">R28</f>
        <v>0</v>
      </c>
      <c r="BC28" s="15" t="str">
        <f aca="false">IF(S28="","",S28)</f>
        <v/>
      </c>
      <c r="BD28" s="15" t="str">
        <f aca="false">IF(T28="","",T28)</f>
        <v/>
      </c>
      <c r="BE28" s="15" t="str">
        <f aca="false">IF(U28="","",U28)</f>
        <v/>
      </c>
      <c r="BF28" s="15" t="str">
        <f aca="false">IF(V28="","",V28)</f>
        <v>Honorarios 2</v>
      </c>
      <c r="BG28" s="15" t="n">
        <f aca="false">IF(W28="","",W28)</f>
        <v>4.5</v>
      </c>
      <c r="BH28" s="15" t="n">
        <f aca="false">IF(X28="","",X28)</f>
        <v>135</v>
      </c>
      <c r="BI28" s="15" t="n">
        <f aca="false">IF(Y28="",0,Y28)</f>
        <v>0</v>
      </c>
      <c r="BJ28" s="11" t="n">
        <f aca="false">IF(Z28="","",Z28)</f>
        <v>607.5</v>
      </c>
      <c r="BK28" s="15" t="str">
        <f aca="false">VLOOKUP(AA28,TiposIVA!$B$2:$C$11,2,0)</f>
        <v>E</v>
      </c>
      <c r="BL28" s="11" t="n">
        <f aca="false">IF(AB28="","",AB28)</f>
        <v>0</v>
      </c>
      <c r="BM28" s="11" t="n">
        <f aca="false">IF(AC28="","",AC28)</f>
        <v>607.5</v>
      </c>
      <c r="BN28" s="16" t="str">
        <f aca="false">IFERROR(VLOOKUP(AD28,TiposComprobantes!$B$2:$C$37,2,0),"")</f>
        <v/>
      </c>
      <c r="BO28" s="16" t="str">
        <f aca="false">IF(AE28="","",AE28)</f>
        <v/>
      </c>
      <c r="BP28" s="16" t="str">
        <f aca="false">IF(AF28="","",AF28)</f>
        <v/>
      </c>
      <c r="BQ28" s="16" t="str">
        <f aca="false">IFERROR(VLOOKUP(AG28,TiposTributos!$B$1:$C$12,2,0),"")</f>
        <v/>
      </c>
      <c r="BR28" s="16" t="str">
        <f aca="false">IF(AH28="","",AH28)</f>
        <v/>
      </c>
      <c r="BS28" s="11" t="n">
        <f aca="false">AI28</f>
        <v>0</v>
      </c>
      <c r="BT28" s="11" t="n">
        <f aca="false">AJ28*100</f>
        <v>0</v>
      </c>
      <c r="BU28" s="11" t="n">
        <f aca="false">AK28</f>
        <v>0</v>
      </c>
      <c r="BW28" s="15" t="str">
        <f aca="false">IF(F28="","",CONCATENATE(AM28,"|'",AN28,"'|'",AO28,"'|'",AP28,"'|'",AQ28,"'|'",AR28,"'|'",AS28,"'|'",AT28,"'|'",AU28,"'|",AV28,"|",AW28,"|",AX28,"|'",AY28,"'|",AZ28,"|",BA28,"|",BB28,"|'",BC28,"'|'",BD28,"'|'",BE28,"'|'",BF28,"'|",BG28,"|",BH28,"|",BI28,"|",BJ28,"|",BK28,"|",BL28,"|",BM28,"|",BN28,"|",BO28,"|",BP28,"|",BQ28,"|'",BR28,"'|",BS28,"|",BT28,"|",BU28))</f>
        <v>NO|'30650940667'|'Bustos &amp; Hope SH'|'Responsable Inscripto'|'5'|'18/11/2025'|'01/10/2025'|'31/10/2025'|'18/11/2025'||||'0'|0|99|0|''|''|''|'Honorarios 2'|4,5|135|0|607,5|E|0|607,5|||||''|0|0|0</v>
      </c>
    </row>
    <row r="29" customFormat="false" ht="12.75" hidden="false" customHeight="false" outlineLevel="0" collapsed="false">
      <c r="A29" s="5" t="s">
        <v>88</v>
      </c>
      <c r="B29" s="1" t="n">
        <v>30650940667</v>
      </c>
      <c r="C29" s="5" t="s">
        <v>38</v>
      </c>
      <c r="D29" s="5" t="s">
        <v>39</v>
      </c>
      <c r="E29" s="1" t="n">
        <v>5</v>
      </c>
      <c r="F29" s="6" t="n">
        <f aca="true">TODAY()</f>
        <v>45979</v>
      </c>
      <c r="G29" s="7" t="n">
        <f aca="false">DATE(YEAR(H29),MONTH(H29),1)</f>
        <v>45931</v>
      </c>
      <c r="H29" s="7" t="n">
        <f aca="false">EOMONTH(F29,-1)</f>
        <v>45961</v>
      </c>
      <c r="I29" s="7" t="n">
        <f aca="false">F29</f>
        <v>45979</v>
      </c>
      <c r="K29" s="5"/>
      <c r="L29" s="8" t="str">
        <f aca="false">IF(K29="","",RIGHT(K29,1))</f>
        <v/>
      </c>
      <c r="M29" s="5"/>
      <c r="N29" s="5"/>
      <c r="P29" s="8" t="str">
        <f aca="false">IF(K29="","",VLOOKUP(O29,CondicionReceptor!$B$2:$D$12,3,0))</f>
        <v/>
      </c>
      <c r="Q29" s="5"/>
      <c r="V29" s="5" t="s">
        <v>67</v>
      </c>
      <c r="W29" s="1" t="n">
        <v>6.8</v>
      </c>
      <c r="X29" s="1" t="n">
        <v>4.1</v>
      </c>
      <c r="Z29" s="9" t="n">
        <f aca="false">ROUND(W29*X29-Y29,2)</f>
        <v>27.88</v>
      </c>
      <c r="AA29" s="10" t="n">
        <v>0</v>
      </c>
      <c r="AB29" s="11" t="n">
        <f aca="false">ROUND(IFERROR(Z29*AA29,0),2)</f>
        <v>0</v>
      </c>
      <c r="AC29" s="11" t="n">
        <f aca="false">AB29+Z29</f>
        <v>27.88</v>
      </c>
      <c r="AD29" s="5"/>
      <c r="AE29" s="12"/>
      <c r="AF29" s="12"/>
      <c r="AG29" s="13"/>
      <c r="AH29" s="12"/>
      <c r="AI29" s="12"/>
      <c r="AJ29" s="14"/>
      <c r="AK29" s="9" t="n">
        <f aca="false">AI29*AJ29</f>
        <v>0</v>
      </c>
      <c r="AM29" s="15" t="str">
        <f aca="false">+A29</f>
        <v>NO</v>
      </c>
      <c r="AN29" s="15" t="n">
        <f aca="false">+B29</f>
        <v>30650940667</v>
      </c>
      <c r="AO29" s="15" t="str">
        <f aca="false">+C29</f>
        <v>Bustos &amp; Hope SH</v>
      </c>
      <c r="AP29" s="15" t="str">
        <f aca="false">+D29</f>
        <v>Responsable Inscripto</v>
      </c>
      <c r="AQ29" s="15" t="n">
        <f aca="false">E29</f>
        <v>5</v>
      </c>
      <c r="AR29" s="15" t="str">
        <f aca="false">TEXT(DAY(F29),"00")&amp;"/"&amp;TEXT(MONTH(F29),"00")&amp;"/"&amp;YEAR(F29)</f>
        <v>18/11/2025</v>
      </c>
      <c r="AS29" s="15" t="str">
        <f aca="false">TEXT(DAY(G29),"00")&amp;"/"&amp;TEXT(MONTH(G29),"00")&amp;"/"&amp;YEAR(G29)</f>
        <v>01/10/2025</v>
      </c>
      <c r="AT29" s="15" t="str">
        <f aca="false">TEXT(DAY(H29),"00")&amp;"/"&amp;TEXT(MONTH(H29),"00")&amp;"/"&amp;YEAR(H29)</f>
        <v>31/10/2025</v>
      </c>
      <c r="AU29" s="15" t="str">
        <f aca="false">TEXT(DAY(I29),"00")&amp;"/"&amp;TEXT(MONTH(I29),"00")&amp;"/"&amp;YEAR(I29)</f>
        <v>18/11/2025</v>
      </c>
      <c r="AV29" s="15" t="str">
        <f aca="false">IF(J29="","",J29)</f>
        <v/>
      </c>
      <c r="AW29" s="15" t="str">
        <f aca="false">IFERROR(VLOOKUP(K29,TiposComprobantes!$B$2:$C$37,2,0),"")</f>
        <v/>
      </c>
      <c r="AX29" s="15" t="str">
        <f aca="false">IFERROR(VLOOKUP(M29,TipoConceptos!$B$2:$C$4,2,0),"")</f>
        <v/>
      </c>
      <c r="AY29" s="15" t="n">
        <f aca="false">N29</f>
        <v>0</v>
      </c>
      <c r="AZ29" s="15" t="n">
        <f aca="false">IFERROR(VLOOKUP(O29,CondicionReceptor!$B$2:$C$12,2,0),0)</f>
        <v>0</v>
      </c>
      <c r="BA29" s="15" t="n">
        <f aca="false">IFERROR(VLOOKUP(Q29,TiposDocumentos!$B$2:$C$37,2,0),99)</f>
        <v>99</v>
      </c>
      <c r="BB29" s="15" t="n">
        <f aca="false">R29</f>
        <v>0</v>
      </c>
      <c r="BC29" s="15" t="str">
        <f aca="false">IF(S29="","",S29)</f>
        <v/>
      </c>
      <c r="BD29" s="15" t="str">
        <f aca="false">IF(T29="","",T29)</f>
        <v/>
      </c>
      <c r="BE29" s="15" t="str">
        <f aca="false">IF(U29="","",U29)</f>
        <v/>
      </c>
      <c r="BF29" s="15" t="str">
        <f aca="false">IF(V29="","",V29)</f>
        <v>Honorarios 3</v>
      </c>
      <c r="BG29" s="15" t="n">
        <f aca="false">IF(W29="","",W29)</f>
        <v>6.8</v>
      </c>
      <c r="BH29" s="15" t="n">
        <f aca="false">IF(X29="","",X29)</f>
        <v>4.1</v>
      </c>
      <c r="BI29" s="15" t="n">
        <f aca="false">IF(Y29="",0,Y29)</f>
        <v>0</v>
      </c>
      <c r="BJ29" s="11" t="n">
        <f aca="false">IF(Z29="","",Z29)</f>
        <v>27.88</v>
      </c>
      <c r="BK29" s="15" t="n">
        <f aca="false">VLOOKUP(AA29,TiposIVA!$B$2:$C$11,2,0)</f>
        <v>3</v>
      </c>
      <c r="BL29" s="11" t="n">
        <f aca="false">IF(AB29="","",AB29)</f>
        <v>0</v>
      </c>
      <c r="BM29" s="11" t="n">
        <f aca="false">IF(AC29="","",AC29)</f>
        <v>27.88</v>
      </c>
      <c r="BN29" s="16" t="str">
        <f aca="false">IFERROR(VLOOKUP(AD29,TiposComprobantes!$B$2:$C$37,2,0),"")</f>
        <v/>
      </c>
      <c r="BO29" s="16" t="str">
        <f aca="false">IF(AE29="","",AE29)</f>
        <v/>
      </c>
      <c r="BP29" s="16" t="str">
        <f aca="false">IF(AF29="","",AF29)</f>
        <v/>
      </c>
      <c r="BQ29" s="16" t="str">
        <f aca="false">IFERROR(VLOOKUP(AG29,TiposTributos!$B$1:$C$12,2,0),"")</f>
        <v/>
      </c>
      <c r="BR29" s="16" t="str">
        <f aca="false">IF(AH29="","",AH29)</f>
        <v/>
      </c>
      <c r="BS29" s="11" t="n">
        <f aca="false">AI29</f>
        <v>0</v>
      </c>
      <c r="BT29" s="11" t="n">
        <f aca="false">AJ29*100</f>
        <v>0</v>
      </c>
      <c r="BU29" s="11" t="n">
        <f aca="false">AK29</f>
        <v>0</v>
      </c>
      <c r="BW29" s="15" t="str">
        <f aca="false">IF(F29="","",CONCATENATE(AM29,"|'",AN29,"'|'",AO29,"'|'",AP29,"'|'",AQ29,"'|'",AR29,"'|'",AS29,"'|'",AT29,"'|'",AU29,"'|",AV29,"|",AW29,"|",AX29,"|'",AY29,"'|",AZ29,"|",BA29,"|",BB29,"|'",BC29,"'|'",BD29,"'|'",BE29,"'|'",BF29,"'|",BG29,"|",BH29,"|",BI29,"|",BJ29,"|",BK29,"|",BL29,"|",BM29,"|",BN29,"|",BO29,"|",BP29,"|",BQ29,"|'",BR29,"'|",BS29,"|",BT29,"|",BU29))</f>
        <v>NO|'30650940667'|'Bustos &amp; Hope SH'|'Responsable Inscripto'|'5'|'18/11/2025'|'01/10/2025'|'31/10/2025'|'18/11/2025'||||'0'|0|99|0|''|''|''|'Honorarios 3'|6,8|4,1|0|27,88|3|0|27,88|||||''|0|0|0</v>
      </c>
    </row>
    <row r="30" customFormat="false" ht="12.75" hidden="false" customHeight="false" outlineLevel="0" collapsed="false">
      <c r="A30" s="5" t="s">
        <v>88</v>
      </c>
      <c r="B30" s="1" t="n">
        <v>30650940667</v>
      </c>
      <c r="C30" s="5" t="s">
        <v>38</v>
      </c>
      <c r="D30" s="5" t="s">
        <v>39</v>
      </c>
      <c r="E30" s="1" t="n">
        <v>5</v>
      </c>
      <c r="F30" s="6" t="n">
        <f aca="true">TODAY()</f>
        <v>45979</v>
      </c>
      <c r="G30" s="7" t="n">
        <f aca="false">DATE(YEAR(H30),MONTH(H30),1)</f>
        <v>45931</v>
      </c>
      <c r="H30" s="7" t="n">
        <f aca="false">EOMONTH(F30,-1)</f>
        <v>45961</v>
      </c>
      <c r="I30" s="7" t="n">
        <f aca="false">F30</f>
        <v>45979</v>
      </c>
      <c r="K30" s="5"/>
      <c r="L30" s="8" t="str">
        <f aca="false">IF(K30="","",RIGHT(K30,1))</f>
        <v/>
      </c>
      <c r="M30" s="5"/>
      <c r="N30" s="5"/>
      <c r="P30" s="8" t="str">
        <f aca="false">IF(K30="","",VLOOKUP(O30,CondicionReceptor!$B$2:$D$12,3,0))</f>
        <v/>
      </c>
      <c r="Q30" s="5"/>
      <c r="V30" s="5" t="s">
        <v>68</v>
      </c>
      <c r="W30" s="1" t="n">
        <v>9.1</v>
      </c>
      <c r="X30" s="1" t="n">
        <v>5.4</v>
      </c>
      <c r="Z30" s="9" t="n">
        <f aca="false">ROUND(W30*X30-Y30,2)</f>
        <v>49.14</v>
      </c>
      <c r="AA30" s="10" t="n">
        <v>0.105</v>
      </c>
      <c r="AB30" s="11" t="n">
        <f aca="false">ROUND(IFERROR(Z30*AA30,0),2)</f>
        <v>5.16</v>
      </c>
      <c r="AC30" s="11" t="n">
        <f aca="false">AB30+Z30</f>
        <v>54.3</v>
      </c>
      <c r="AD30" s="5"/>
      <c r="AE30" s="12"/>
      <c r="AF30" s="12"/>
      <c r="AG30" s="13"/>
      <c r="AH30" s="12"/>
      <c r="AI30" s="12"/>
      <c r="AJ30" s="14"/>
      <c r="AK30" s="9" t="n">
        <f aca="false">AI30*AJ30</f>
        <v>0</v>
      </c>
      <c r="AM30" s="15" t="str">
        <f aca="false">+A30</f>
        <v>NO</v>
      </c>
      <c r="AN30" s="15" t="n">
        <f aca="false">+B30</f>
        <v>30650940667</v>
      </c>
      <c r="AO30" s="15" t="str">
        <f aca="false">+C30</f>
        <v>Bustos &amp; Hope SH</v>
      </c>
      <c r="AP30" s="15" t="str">
        <f aca="false">+D30</f>
        <v>Responsable Inscripto</v>
      </c>
      <c r="AQ30" s="15" t="n">
        <f aca="false">E30</f>
        <v>5</v>
      </c>
      <c r="AR30" s="15" t="str">
        <f aca="false">TEXT(DAY(F30),"00")&amp;"/"&amp;TEXT(MONTH(F30),"00")&amp;"/"&amp;YEAR(F30)</f>
        <v>18/11/2025</v>
      </c>
      <c r="AS30" s="15" t="str">
        <f aca="false">TEXT(DAY(G30),"00")&amp;"/"&amp;TEXT(MONTH(G30),"00")&amp;"/"&amp;YEAR(G30)</f>
        <v>01/10/2025</v>
      </c>
      <c r="AT30" s="15" t="str">
        <f aca="false">TEXT(DAY(H30),"00")&amp;"/"&amp;TEXT(MONTH(H30),"00")&amp;"/"&amp;YEAR(H30)</f>
        <v>31/10/2025</v>
      </c>
      <c r="AU30" s="15" t="str">
        <f aca="false">TEXT(DAY(I30),"00")&amp;"/"&amp;TEXT(MONTH(I30),"00")&amp;"/"&amp;YEAR(I30)</f>
        <v>18/11/2025</v>
      </c>
      <c r="AV30" s="15" t="str">
        <f aca="false">IF(J30="","",J30)</f>
        <v/>
      </c>
      <c r="AW30" s="15" t="str">
        <f aca="false">IFERROR(VLOOKUP(K30,TiposComprobantes!$B$2:$C$37,2,0),"")</f>
        <v/>
      </c>
      <c r="AX30" s="15" t="str">
        <f aca="false">IFERROR(VLOOKUP(M30,TipoConceptos!$B$2:$C$4,2,0),"")</f>
        <v/>
      </c>
      <c r="AY30" s="15" t="n">
        <f aca="false">N30</f>
        <v>0</v>
      </c>
      <c r="AZ30" s="15" t="n">
        <f aca="false">IFERROR(VLOOKUP(O30,CondicionReceptor!$B$2:$C$12,2,0),0)</f>
        <v>0</v>
      </c>
      <c r="BA30" s="15" t="n">
        <f aca="false">IFERROR(VLOOKUP(Q30,TiposDocumentos!$B$2:$C$37,2,0),99)</f>
        <v>99</v>
      </c>
      <c r="BB30" s="15" t="n">
        <f aca="false">R30</f>
        <v>0</v>
      </c>
      <c r="BC30" s="15" t="str">
        <f aca="false">IF(S30="","",S30)</f>
        <v/>
      </c>
      <c r="BD30" s="15" t="str">
        <f aca="false">IF(T30="","",T30)</f>
        <v/>
      </c>
      <c r="BE30" s="15" t="str">
        <f aca="false">IF(U30="","",U30)</f>
        <v/>
      </c>
      <c r="BF30" s="15" t="str">
        <f aca="false">IF(V30="","",V30)</f>
        <v>Honorarios 4</v>
      </c>
      <c r="BG30" s="15" t="n">
        <f aca="false">IF(W30="","",W30)</f>
        <v>9.1</v>
      </c>
      <c r="BH30" s="15" t="n">
        <f aca="false">IF(X30="","",X30)</f>
        <v>5.4</v>
      </c>
      <c r="BI30" s="15" t="n">
        <f aca="false">IF(Y30="",0,Y30)</f>
        <v>0</v>
      </c>
      <c r="BJ30" s="11" t="n">
        <f aca="false">IF(Z30="","",Z30)</f>
        <v>49.14</v>
      </c>
      <c r="BK30" s="15" t="n">
        <f aca="false">VLOOKUP(AA30,TiposIVA!$B$2:$C$11,2,0)</f>
        <v>4</v>
      </c>
      <c r="BL30" s="11" t="n">
        <f aca="false">IF(AB30="","",AB30)</f>
        <v>5.16</v>
      </c>
      <c r="BM30" s="11" t="n">
        <f aca="false">IF(AC30="","",AC30)</f>
        <v>54.3</v>
      </c>
      <c r="BN30" s="16" t="str">
        <f aca="false">IFERROR(VLOOKUP(AD30,TiposComprobantes!$B$2:$C$37,2,0),"")</f>
        <v/>
      </c>
      <c r="BO30" s="16" t="str">
        <f aca="false">IF(AE30="","",AE30)</f>
        <v/>
      </c>
      <c r="BP30" s="16" t="str">
        <f aca="false">IF(AF30="","",AF30)</f>
        <v/>
      </c>
      <c r="BQ30" s="16" t="str">
        <f aca="false">IFERROR(VLOOKUP(AG30,TiposTributos!$B$1:$C$12,2,0),"")</f>
        <v/>
      </c>
      <c r="BR30" s="16" t="str">
        <f aca="false">IF(AH30="","",AH30)</f>
        <v/>
      </c>
      <c r="BS30" s="11" t="n">
        <f aca="false">AI30</f>
        <v>0</v>
      </c>
      <c r="BT30" s="11" t="n">
        <f aca="false">AJ30*100</f>
        <v>0</v>
      </c>
      <c r="BU30" s="11" t="n">
        <f aca="false">AK30</f>
        <v>0</v>
      </c>
      <c r="BW30" s="15" t="str">
        <f aca="false">IF(F30="","",CONCATENATE(AM30,"|'",AN30,"'|'",AO30,"'|'",AP30,"'|'",AQ30,"'|'",AR30,"'|'",AS30,"'|'",AT30,"'|'",AU30,"'|",AV30,"|",AW30,"|",AX30,"|'",AY30,"'|",AZ30,"|",BA30,"|",BB30,"|'",BC30,"'|'",BD30,"'|'",BE30,"'|'",BF30,"'|",BG30,"|",BH30,"|",BI30,"|",BJ30,"|",BK30,"|",BL30,"|",BM30,"|",BN30,"|",BO30,"|",BP30,"|",BQ30,"|'",BR30,"'|",BS30,"|",BT30,"|",BU30))</f>
        <v>NO|'30650940667'|'Bustos &amp; Hope SH'|'Responsable Inscripto'|'5'|'18/11/2025'|'01/10/2025'|'31/10/2025'|'18/11/2025'||||'0'|0|99|0|''|''|''|'Honorarios 4'|9,1|5,4|0|49,14|4|5,16|54,3|||||''|0|0|0</v>
      </c>
    </row>
    <row r="31" customFormat="false" ht="12.75" hidden="false" customHeight="false" outlineLevel="0" collapsed="false">
      <c r="A31" s="5" t="s">
        <v>88</v>
      </c>
      <c r="B31" s="1" t="n">
        <v>30650940667</v>
      </c>
      <c r="C31" s="5" t="s">
        <v>38</v>
      </c>
      <c r="D31" s="5" t="s">
        <v>39</v>
      </c>
      <c r="E31" s="1" t="n">
        <v>5</v>
      </c>
      <c r="F31" s="6" t="n">
        <f aca="true">TODAY()</f>
        <v>45979</v>
      </c>
      <c r="G31" s="7" t="n">
        <f aca="false">DATE(YEAR(H31),MONTH(H31),1)</f>
        <v>45931</v>
      </c>
      <c r="H31" s="7" t="n">
        <f aca="false">EOMONTH(F31,-1)</f>
        <v>45961</v>
      </c>
      <c r="I31" s="7" t="n">
        <f aca="false">F31</f>
        <v>45979</v>
      </c>
      <c r="K31" s="5"/>
      <c r="L31" s="8" t="str">
        <f aca="false">IF(K31="","",RIGHT(K31,1))</f>
        <v/>
      </c>
      <c r="M31" s="5"/>
      <c r="N31" s="5"/>
      <c r="P31" s="8" t="str">
        <f aca="false">IF(K31="","",VLOOKUP(O31,CondicionReceptor!$B$2:$D$12,3,0))</f>
        <v/>
      </c>
      <c r="Q31" s="5"/>
      <c r="V31" s="5" t="s">
        <v>69</v>
      </c>
      <c r="W31" s="1" t="n">
        <v>11.4</v>
      </c>
      <c r="X31" s="1" t="n">
        <v>6.8</v>
      </c>
      <c r="Z31" s="9" t="n">
        <f aca="false">ROUND(W31*X31-Y31,2)</f>
        <v>77.52</v>
      </c>
      <c r="AA31" s="10" t="n">
        <v>0.21</v>
      </c>
      <c r="AB31" s="11" t="n">
        <f aca="false">ROUND(IFERROR(Z31*AA31,0),2)</f>
        <v>16.28</v>
      </c>
      <c r="AC31" s="11" t="n">
        <f aca="false">AB31+Z31</f>
        <v>93.8</v>
      </c>
      <c r="AD31" s="5"/>
      <c r="AE31" s="12"/>
      <c r="AF31" s="12"/>
      <c r="AG31" s="13"/>
      <c r="AH31" s="12"/>
      <c r="AI31" s="12"/>
      <c r="AJ31" s="14"/>
      <c r="AK31" s="9" t="n">
        <f aca="false">AI31*AJ31</f>
        <v>0</v>
      </c>
      <c r="AM31" s="15" t="str">
        <f aca="false">+A31</f>
        <v>NO</v>
      </c>
      <c r="AN31" s="15" t="n">
        <f aca="false">+B31</f>
        <v>30650940667</v>
      </c>
      <c r="AO31" s="15" t="str">
        <f aca="false">+C31</f>
        <v>Bustos &amp; Hope SH</v>
      </c>
      <c r="AP31" s="15" t="str">
        <f aca="false">+D31</f>
        <v>Responsable Inscripto</v>
      </c>
      <c r="AQ31" s="15" t="n">
        <f aca="false">E31</f>
        <v>5</v>
      </c>
      <c r="AR31" s="15" t="str">
        <f aca="false">TEXT(DAY(F31),"00")&amp;"/"&amp;TEXT(MONTH(F31),"00")&amp;"/"&amp;YEAR(F31)</f>
        <v>18/11/2025</v>
      </c>
      <c r="AS31" s="15" t="str">
        <f aca="false">TEXT(DAY(G31),"00")&amp;"/"&amp;TEXT(MONTH(G31),"00")&amp;"/"&amp;YEAR(G31)</f>
        <v>01/10/2025</v>
      </c>
      <c r="AT31" s="15" t="str">
        <f aca="false">TEXT(DAY(H31),"00")&amp;"/"&amp;TEXT(MONTH(H31),"00")&amp;"/"&amp;YEAR(H31)</f>
        <v>31/10/2025</v>
      </c>
      <c r="AU31" s="15" t="str">
        <f aca="false">TEXT(DAY(I31),"00")&amp;"/"&amp;TEXT(MONTH(I31),"00")&amp;"/"&amp;YEAR(I31)</f>
        <v>18/11/2025</v>
      </c>
      <c r="AV31" s="15" t="str">
        <f aca="false">IF(J31="","",J31)</f>
        <v/>
      </c>
      <c r="AW31" s="15" t="str">
        <f aca="false">IFERROR(VLOOKUP(K31,TiposComprobantes!$B$2:$C$37,2,0),"")</f>
        <v/>
      </c>
      <c r="AX31" s="15" t="str">
        <f aca="false">IFERROR(VLOOKUP(M31,TipoConceptos!$B$2:$C$4,2,0),"")</f>
        <v/>
      </c>
      <c r="AY31" s="15" t="n">
        <f aca="false">N31</f>
        <v>0</v>
      </c>
      <c r="AZ31" s="15" t="n">
        <f aca="false">IFERROR(VLOOKUP(O31,CondicionReceptor!$B$2:$C$12,2,0),0)</f>
        <v>0</v>
      </c>
      <c r="BA31" s="15" t="n">
        <f aca="false">IFERROR(VLOOKUP(Q31,TiposDocumentos!$B$2:$C$37,2,0),99)</f>
        <v>99</v>
      </c>
      <c r="BB31" s="15" t="n">
        <f aca="false">R31</f>
        <v>0</v>
      </c>
      <c r="BC31" s="15" t="str">
        <f aca="false">IF(S31="","",S31)</f>
        <v/>
      </c>
      <c r="BD31" s="15" t="str">
        <f aca="false">IF(T31="","",T31)</f>
        <v/>
      </c>
      <c r="BE31" s="15" t="str">
        <f aca="false">IF(U31="","",U31)</f>
        <v/>
      </c>
      <c r="BF31" s="15" t="str">
        <f aca="false">IF(V31="","",V31)</f>
        <v>Honorarios 5</v>
      </c>
      <c r="BG31" s="15" t="n">
        <f aca="false">IF(W31="","",W31)</f>
        <v>11.4</v>
      </c>
      <c r="BH31" s="15" t="n">
        <f aca="false">IF(X31="","",X31)</f>
        <v>6.8</v>
      </c>
      <c r="BI31" s="15" t="n">
        <f aca="false">IF(Y31="",0,Y31)</f>
        <v>0</v>
      </c>
      <c r="BJ31" s="11" t="n">
        <f aca="false">IF(Z31="","",Z31)</f>
        <v>77.52</v>
      </c>
      <c r="BK31" s="15" t="n">
        <f aca="false">VLOOKUP(AA31,TiposIVA!$B$2:$C$11,2,0)</f>
        <v>5</v>
      </c>
      <c r="BL31" s="11" t="n">
        <f aca="false">IF(AB31="","",AB31)</f>
        <v>16.28</v>
      </c>
      <c r="BM31" s="11" t="n">
        <f aca="false">IF(AC31="","",AC31)</f>
        <v>93.8</v>
      </c>
      <c r="BN31" s="16" t="str">
        <f aca="false">IFERROR(VLOOKUP(AD31,TiposComprobantes!$B$2:$C$37,2,0),"")</f>
        <v/>
      </c>
      <c r="BO31" s="16" t="str">
        <f aca="false">IF(AE31="","",AE31)</f>
        <v/>
      </c>
      <c r="BP31" s="16" t="str">
        <f aca="false">IF(AF31="","",AF31)</f>
        <v/>
      </c>
      <c r="BQ31" s="16" t="str">
        <f aca="false">IFERROR(VLOOKUP(AG31,TiposTributos!$B$1:$C$12,2,0),"")</f>
        <v/>
      </c>
      <c r="BR31" s="16" t="str">
        <f aca="false">IF(AH31="","",AH31)</f>
        <v/>
      </c>
      <c r="BS31" s="11" t="n">
        <f aca="false">AI31</f>
        <v>0</v>
      </c>
      <c r="BT31" s="11" t="n">
        <f aca="false">AJ31*100</f>
        <v>0</v>
      </c>
      <c r="BU31" s="11" t="n">
        <f aca="false">AK31</f>
        <v>0</v>
      </c>
      <c r="BW31" s="15" t="str">
        <f aca="false">IF(F31="","",CONCATENATE(AM31,"|'",AN31,"'|'",AO31,"'|'",AP31,"'|'",AQ31,"'|'",AR31,"'|'",AS31,"'|'",AT31,"'|'",AU31,"'|",AV31,"|",AW31,"|",AX31,"|'",AY31,"'|",AZ31,"|",BA31,"|",BB31,"|'",BC31,"'|'",BD31,"'|'",BE31,"'|'",BF31,"'|",BG31,"|",BH31,"|",BI31,"|",BJ31,"|",BK31,"|",BL31,"|",BM31,"|",BN31,"|",BO31,"|",BP31,"|",BQ31,"|'",BR31,"'|",BS31,"|",BT31,"|",BU31))</f>
        <v>NO|'30650940667'|'Bustos &amp; Hope SH'|'Responsable Inscripto'|'5'|'18/11/2025'|'01/10/2025'|'31/10/2025'|'18/11/2025'||||'0'|0|99|0|''|''|''|'Honorarios 5'|11,4|6,8|0|77,52|5|16,28|93,8|||||''|0|0|0</v>
      </c>
    </row>
    <row r="32" customFormat="false" ht="12.75" hidden="false" customHeight="false" outlineLevel="0" collapsed="false">
      <c r="A32" s="5" t="s">
        <v>88</v>
      </c>
      <c r="B32" s="1" t="n">
        <v>30650940667</v>
      </c>
      <c r="C32" s="5" t="s">
        <v>38</v>
      </c>
      <c r="D32" s="5" t="s">
        <v>39</v>
      </c>
      <c r="E32" s="1" t="n">
        <v>5</v>
      </c>
      <c r="F32" s="6" t="n">
        <f aca="true">TODAY()</f>
        <v>45979</v>
      </c>
      <c r="G32" s="7" t="n">
        <f aca="false">DATE(YEAR(H32),MONTH(H32),1)</f>
        <v>45931</v>
      </c>
      <c r="H32" s="7" t="n">
        <f aca="false">EOMONTH(F32,-1)</f>
        <v>45961</v>
      </c>
      <c r="I32" s="7" t="n">
        <f aca="false">F32</f>
        <v>45979</v>
      </c>
      <c r="K32" s="5"/>
      <c r="L32" s="8" t="str">
        <f aca="false">IF(K32="","",RIGHT(K32,1))</f>
        <v/>
      </c>
      <c r="M32" s="5"/>
      <c r="N32" s="5"/>
      <c r="P32" s="8" t="str">
        <f aca="false">IF(K32="","",VLOOKUP(O32,CondicionReceptor!$B$2:$D$12,3,0))</f>
        <v/>
      </c>
      <c r="Q32" s="5"/>
      <c r="V32" s="5" t="s">
        <v>70</v>
      </c>
      <c r="W32" s="1" t="n">
        <v>13.6</v>
      </c>
      <c r="X32" s="1" t="n">
        <v>9</v>
      </c>
      <c r="Z32" s="9" t="n">
        <f aca="false">ROUND(W32*X32-Y32,2)</f>
        <v>122.4</v>
      </c>
      <c r="AA32" s="10" t="n">
        <v>0.27</v>
      </c>
      <c r="AB32" s="11" t="n">
        <f aca="false">ROUND(IFERROR(Z32*AA32,0),2)</f>
        <v>33.05</v>
      </c>
      <c r="AC32" s="11" t="n">
        <f aca="false">AB32+Z32</f>
        <v>155.45</v>
      </c>
      <c r="AD32" s="5"/>
      <c r="AE32" s="12"/>
      <c r="AF32" s="12"/>
      <c r="AG32" s="13"/>
      <c r="AH32" s="12"/>
      <c r="AI32" s="12"/>
      <c r="AJ32" s="14"/>
      <c r="AK32" s="9" t="n">
        <f aca="false">AI32*AJ32</f>
        <v>0</v>
      </c>
      <c r="AM32" s="15" t="str">
        <f aca="false">+A32</f>
        <v>NO</v>
      </c>
      <c r="AN32" s="15" t="n">
        <f aca="false">+B32</f>
        <v>30650940667</v>
      </c>
      <c r="AO32" s="15" t="str">
        <f aca="false">+C32</f>
        <v>Bustos &amp; Hope SH</v>
      </c>
      <c r="AP32" s="15" t="str">
        <f aca="false">+D32</f>
        <v>Responsable Inscripto</v>
      </c>
      <c r="AQ32" s="15" t="n">
        <f aca="false">E32</f>
        <v>5</v>
      </c>
      <c r="AR32" s="15" t="str">
        <f aca="false">TEXT(DAY(F32),"00")&amp;"/"&amp;TEXT(MONTH(F32),"00")&amp;"/"&amp;YEAR(F32)</f>
        <v>18/11/2025</v>
      </c>
      <c r="AS32" s="15" t="str">
        <f aca="false">TEXT(DAY(G32),"00")&amp;"/"&amp;TEXT(MONTH(G32),"00")&amp;"/"&amp;YEAR(G32)</f>
        <v>01/10/2025</v>
      </c>
      <c r="AT32" s="15" t="str">
        <f aca="false">TEXT(DAY(H32),"00")&amp;"/"&amp;TEXT(MONTH(H32),"00")&amp;"/"&amp;YEAR(H32)</f>
        <v>31/10/2025</v>
      </c>
      <c r="AU32" s="15" t="str">
        <f aca="false">TEXT(DAY(I32),"00")&amp;"/"&amp;TEXT(MONTH(I32),"00")&amp;"/"&amp;YEAR(I32)</f>
        <v>18/11/2025</v>
      </c>
      <c r="AV32" s="15" t="str">
        <f aca="false">IF(J32="","",J32)</f>
        <v/>
      </c>
      <c r="AW32" s="15" t="str">
        <f aca="false">IFERROR(VLOOKUP(K32,TiposComprobantes!$B$2:$C$37,2,0),"")</f>
        <v/>
      </c>
      <c r="AX32" s="15" t="str">
        <f aca="false">IFERROR(VLOOKUP(M32,TipoConceptos!$B$2:$C$4,2,0),"")</f>
        <v/>
      </c>
      <c r="AY32" s="15" t="n">
        <f aca="false">N32</f>
        <v>0</v>
      </c>
      <c r="AZ32" s="15" t="n">
        <f aca="false">IFERROR(VLOOKUP(O32,CondicionReceptor!$B$2:$C$12,2,0),0)</f>
        <v>0</v>
      </c>
      <c r="BA32" s="15" t="n">
        <f aca="false">IFERROR(VLOOKUP(Q32,TiposDocumentos!$B$2:$C$37,2,0),99)</f>
        <v>99</v>
      </c>
      <c r="BB32" s="15" t="n">
        <f aca="false">R32</f>
        <v>0</v>
      </c>
      <c r="BC32" s="15" t="str">
        <f aca="false">IF(S32="","",S32)</f>
        <v/>
      </c>
      <c r="BD32" s="15" t="str">
        <f aca="false">IF(T32="","",T32)</f>
        <v/>
      </c>
      <c r="BE32" s="15" t="str">
        <f aca="false">IF(U32="","",U32)</f>
        <v/>
      </c>
      <c r="BF32" s="15" t="str">
        <f aca="false">IF(V32="","",V32)</f>
        <v>Honorarios Ajuste</v>
      </c>
      <c r="BG32" s="15" t="n">
        <f aca="false">IF(W32="","",W32)</f>
        <v>13.6</v>
      </c>
      <c r="BH32" s="15" t="n">
        <f aca="false">IF(X32="","",X32)</f>
        <v>9</v>
      </c>
      <c r="BI32" s="15" t="n">
        <f aca="false">IF(Y32="",0,Y32)</f>
        <v>0</v>
      </c>
      <c r="BJ32" s="11" t="n">
        <f aca="false">IF(Z32="","",Z32)</f>
        <v>122.4</v>
      </c>
      <c r="BK32" s="15" t="n">
        <f aca="false">VLOOKUP(AA32,TiposIVA!$B$2:$C$11,2,0)</f>
        <v>6</v>
      </c>
      <c r="BL32" s="11" t="n">
        <f aca="false">IF(AB32="","",AB32)</f>
        <v>33.05</v>
      </c>
      <c r="BM32" s="11" t="n">
        <f aca="false">IF(AC32="","",AC32)</f>
        <v>155.45</v>
      </c>
      <c r="BN32" s="16" t="str">
        <f aca="false">IFERROR(VLOOKUP(AD32,TiposComprobantes!$B$2:$C$37,2,0),"")</f>
        <v/>
      </c>
      <c r="BO32" s="16" t="str">
        <f aca="false">IF(AE32="","",AE32)</f>
        <v/>
      </c>
      <c r="BP32" s="16" t="str">
        <f aca="false">IF(AF32="","",AF32)</f>
        <v/>
      </c>
      <c r="BQ32" s="16" t="str">
        <f aca="false">IFERROR(VLOOKUP(AG32,TiposTributos!$B$1:$C$12,2,0),"")</f>
        <v/>
      </c>
      <c r="BR32" s="16" t="str">
        <f aca="false">IF(AH32="","",AH32)</f>
        <v/>
      </c>
      <c r="BS32" s="11" t="n">
        <f aca="false">AI32</f>
        <v>0</v>
      </c>
      <c r="BT32" s="11" t="n">
        <f aca="false">AJ32*100</f>
        <v>0</v>
      </c>
      <c r="BU32" s="11" t="n">
        <f aca="false">AK32</f>
        <v>0</v>
      </c>
      <c r="BW32" s="15" t="str">
        <f aca="false">IF(F32="","",CONCATENATE(AM32,"|'",AN32,"'|'",AO32,"'|'",AP32,"'|'",AQ32,"'|'",AR32,"'|'",AS32,"'|'",AT32,"'|'",AU32,"'|",AV32,"|",AW32,"|",AX32,"|'",AY32,"'|",AZ32,"|",BA32,"|",BB32,"|'",BC32,"'|'",BD32,"'|'",BE32,"'|'",BF32,"'|",BG32,"|",BH32,"|",BI32,"|",BJ32,"|",BK32,"|",BL32,"|",BM32,"|",BN32,"|",BO32,"|",BP32,"|",BQ32,"|'",BR32,"'|",BS32,"|",BT32,"|",BU32))</f>
        <v>NO|'30650940667'|'Bustos &amp; Hope SH'|'Responsable Inscripto'|'5'|'18/11/2025'|'01/10/2025'|'31/10/2025'|'18/11/2025'||||'0'|0|99|0|''|''|''|'Honorarios Ajuste'|13,6|9|0|122,4|6|33,05|155,45|||||''|0|0|0</v>
      </c>
    </row>
    <row r="33" customFormat="false" ht="12.75" hidden="false" customHeight="false" outlineLevel="0" collapsed="false">
      <c r="A33" s="5" t="s">
        <v>88</v>
      </c>
      <c r="B33" s="1" t="n">
        <v>30650940667</v>
      </c>
      <c r="C33" s="5" t="s">
        <v>38</v>
      </c>
      <c r="D33" s="5" t="s">
        <v>39</v>
      </c>
      <c r="E33" s="1" t="n">
        <v>5</v>
      </c>
      <c r="F33" s="6" t="n">
        <f aca="true">TODAY()</f>
        <v>45979</v>
      </c>
      <c r="G33" s="7" t="n">
        <f aca="false">DATE(YEAR(H33),MONTH(H33),1)</f>
        <v>45931</v>
      </c>
      <c r="H33" s="7" t="n">
        <f aca="false">EOMONTH(F33,-1)</f>
        <v>45961</v>
      </c>
      <c r="I33" s="7" t="n">
        <f aca="false">F33</f>
        <v>45979</v>
      </c>
      <c r="K33" s="5"/>
      <c r="L33" s="8" t="str">
        <f aca="false">IF(K33="","",RIGHT(K33,1))</f>
        <v/>
      </c>
      <c r="M33" s="5"/>
      <c r="N33" s="5"/>
      <c r="P33" s="8" t="str">
        <f aca="false">IF(K33="","",VLOOKUP(O33,CondicionReceptor!$B$2:$D$12,3,0))</f>
        <v/>
      </c>
      <c r="Q33" s="5"/>
      <c r="V33" s="5" t="s">
        <v>89</v>
      </c>
      <c r="W33" s="1" t="n">
        <v>230</v>
      </c>
      <c r="X33" s="1" t="n">
        <v>2</v>
      </c>
      <c r="Z33" s="9" t="n">
        <f aca="false">ROUND(W33*X33-Y33,2)</f>
        <v>460</v>
      </c>
      <c r="AA33" s="10" t="n">
        <v>0.025</v>
      </c>
      <c r="AB33" s="11" t="n">
        <f aca="false">ROUND(IFERROR(Z33*AA33,0),2)</f>
        <v>11.5</v>
      </c>
      <c r="AC33" s="11" t="n">
        <f aca="false">AB33+Z33</f>
        <v>471.5</v>
      </c>
      <c r="AD33" s="5"/>
      <c r="AE33" s="12"/>
      <c r="AF33" s="12"/>
      <c r="AG33" s="13"/>
      <c r="AH33" s="12"/>
      <c r="AI33" s="12"/>
      <c r="AJ33" s="14"/>
      <c r="AK33" s="9" t="n">
        <f aca="false">AI33*AJ33</f>
        <v>0</v>
      </c>
      <c r="AM33" s="15" t="str">
        <f aca="false">+A33</f>
        <v>NO</v>
      </c>
      <c r="AN33" s="15" t="n">
        <f aca="false">+B33</f>
        <v>30650940667</v>
      </c>
      <c r="AO33" s="15" t="str">
        <f aca="false">+C33</f>
        <v>Bustos &amp; Hope SH</v>
      </c>
      <c r="AP33" s="15" t="str">
        <f aca="false">+D33</f>
        <v>Responsable Inscripto</v>
      </c>
      <c r="AQ33" s="15" t="n">
        <f aca="false">E33</f>
        <v>5</v>
      </c>
      <c r="AR33" s="15" t="str">
        <f aca="false">TEXT(DAY(F33),"00")&amp;"/"&amp;TEXT(MONTH(F33),"00")&amp;"/"&amp;YEAR(F33)</f>
        <v>18/11/2025</v>
      </c>
      <c r="AS33" s="15" t="str">
        <f aca="false">TEXT(DAY(G33),"00")&amp;"/"&amp;TEXT(MONTH(G33),"00")&amp;"/"&amp;YEAR(G33)</f>
        <v>01/10/2025</v>
      </c>
      <c r="AT33" s="15" t="str">
        <f aca="false">TEXT(DAY(H33),"00")&amp;"/"&amp;TEXT(MONTH(H33),"00")&amp;"/"&amp;YEAR(H33)</f>
        <v>31/10/2025</v>
      </c>
      <c r="AU33" s="15" t="str">
        <f aca="false">TEXT(DAY(I33),"00")&amp;"/"&amp;TEXT(MONTH(I33),"00")&amp;"/"&amp;YEAR(I33)</f>
        <v>18/11/2025</v>
      </c>
      <c r="AV33" s="15" t="str">
        <f aca="false">IF(J33="","",J33)</f>
        <v/>
      </c>
      <c r="AW33" s="15" t="str">
        <f aca="false">IFERROR(VLOOKUP(K33,TiposComprobantes!$B$2:$C$37,2,0),"")</f>
        <v/>
      </c>
      <c r="AX33" s="15" t="str">
        <f aca="false">IFERROR(VLOOKUP(M33,TipoConceptos!$B$2:$C$4,2,0),"")</f>
        <v/>
      </c>
      <c r="AY33" s="15" t="n">
        <f aca="false">N33</f>
        <v>0</v>
      </c>
      <c r="AZ33" s="15" t="n">
        <f aca="false">IFERROR(VLOOKUP(O33,CondicionReceptor!$B$2:$C$12,2,0),0)</f>
        <v>0</v>
      </c>
      <c r="BA33" s="15" t="n">
        <f aca="false">IFERROR(VLOOKUP(Q33,TiposDocumentos!$B$2:$C$37,2,0),99)</f>
        <v>99</v>
      </c>
      <c r="BB33" s="15" t="n">
        <f aca="false">R33</f>
        <v>0</v>
      </c>
      <c r="BC33" s="15" t="str">
        <f aca="false">IF(S33="","",S33)</f>
        <v/>
      </c>
      <c r="BD33" s="15" t="str">
        <f aca="false">IF(T33="","",T33)</f>
        <v/>
      </c>
      <c r="BE33" s="15" t="str">
        <f aca="false">IF(U33="","",U33)</f>
        <v/>
      </c>
      <c r="BF33" s="15" t="str">
        <f aca="false">IF(V33="","",V33)</f>
        <v>Agregar items para hacer Factura Larga 1</v>
      </c>
      <c r="BG33" s="15" t="n">
        <f aca="false">IF(W33="","",W33)</f>
        <v>230</v>
      </c>
      <c r="BH33" s="15" t="n">
        <f aca="false">IF(X33="","",X33)</f>
        <v>2</v>
      </c>
      <c r="BI33" s="15" t="n">
        <f aca="false">IF(Y33="",0,Y33)</f>
        <v>0</v>
      </c>
      <c r="BJ33" s="11" t="n">
        <f aca="false">IF(Z33="","",Z33)</f>
        <v>460</v>
      </c>
      <c r="BK33" s="15" t="n">
        <f aca="false">VLOOKUP(AA33,TiposIVA!$B$2:$C$11,2,0)</f>
        <v>9</v>
      </c>
      <c r="BL33" s="11" t="n">
        <f aca="false">IF(AB33="","",AB33)</f>
        <v>11.5</v>
      </c>
      <c r="BM33" s="11" t="n">
        <f aca="false">IF(AC33="","",AC33)</f>
        <v>471.5</v>
      </c>
      <c r="BN33" s="16" t="str">
        <f aca="false">IFERROR(VLOOKUP(AD33,TiposComprobantes!$B$2:$C$37,2,0),"")</f>
        <v/>
      </c>
      <c r="BO33" s="16" t="str">
        <f aca="false">IF(AE33="","",AE33)</f>
        <v/>
      </c>
      <c r="BP33" s="16" t="str">
        <f aca="false">IF(AF33="","",AF33)</f>
        <v/>
      </c>
      <c r="BQ33" s="16" t="str">
        <f aca="false">IFERROR(VLOOKUP(AG33,TiposTributos!$B$1:$C$12,2,0),"")</f>
        <v/>
      </c>
      <c r="BR33" s="16" t="str">
        <f aca="false">IF(AH33="","",AH33)</f>
        <v/>
      </c>
      <c r="BS33" s="11" t="n">
        <f aca="false">AI33</f>
        <v>0</v>
      </c>
      <c r="BT33" s="11" t="n">
        <f aca="false">AJ33*100</f>
        <v>0</v>
      </c>
      <c r="BU33" s="11" t="n">
        <f aca="false">AK33</f>
        <v>0</v>
      </c>
      <c r="BW33" s="15" t="str">
        <f aca="false">IF(F33="","",CONCATENATE(AM33,"|'",AN33,"'|'",AO33,"'|'",AP33,"'|'",AQ33,"'|'",AR33,"'|'",AS33,"'|'",AT33,"'|'",AU33,"'|",AV33,"|",AW33,"|",AX33,"|'",AY33,"'|",AZ33,"|",BA33,"|",BB33,"|'",BC33,"'|'",BD33,"'|'",BE33,"'|'",BF33,"'|",BG33,"|",BH33,"|",BI33,"|",BJ33,"|",BK33,"|",BL33,"|",BM33,"|",BN33,"|",BO33,"|",BP33,"|",BQ33,"|'",BR33,"'|",BS33,"|",BT33,"|",BU33))</f>
        <v>NO|'30650940667'|'Bustos &amp; Hope SH'|'Responsable Inscripto'|'5'|'18/11/2025'|'01/10/2025'|'31/10/2025'|'18/11/2025'||||'0'|0|99|0|''|''|''|'Agregar items para hacer Factura Larga 1'|230|2|0|460|9|11,5|471,5|||||''|0|0|0</v>
      </c>
    </row>
    <row r="34" customFormat="false" ht="12.75" hidden="false" customHeight="false" outlineLevel="0" collapsed="false">
      <c r="A34" s="5" t="s">
        <v>88</v>
      </c>
      <c r="B34" s="1" t="n">
        <v>30650940667</v>
      </c>
      <c r="C34" s="5" t="s">
        <v>38</v>
      </c>
      <c r="D34" s="5" t="s">
        <v>39</v>
      </c>
      <c r="E34" s="1" t="n">
        <v>5</v>
      </c>
      <c r="F34" s="6" t="n">
        <f aca="true">TODAY()</f>
        <v>45979</v>
      </c>
      <c r="G34" s="7" t="n">
        <f aca="false">DATE(YEAR(H34),MONTH(H34),1)</f>
        <v>45931</v>
      </c>
      <c r="H34" s="7" t="n">
        <f aca="false">EOMONTH(F34,-1)</f>
        <v>45961</v>
      </c>
      <c r="I34" s="7" t="n">
        <f aca="false">F34</f>
        <v>45979</v>
      </c>
      <c r="K34" s="5"/>
      <c r="L34" s="8" t="str">
        <f aca="false">IF(K34="","",RIGHT(K34,1))</f>
        <v/>
      </c>
      <c r="M34" s="5"/>
      <c r="N34" s="5"/>
      <c r="P34" s="8" t="str">
        <f aca="false">IF(K34="","",VLOOKUP(O34,CondicionReceptor!$B$2:$D$12,3,0))</f>
        <v/>
      </c>
      <c r="Q34" s="5"/>
      <c r="V34" s="5" t="s">
        <v>90</v>
      </c>
      <c r="W34" s="1" t="n">
        <v>454</v>
      </c>
      <c r="X34" s="1" t="n">
        <v>0.7</v>
      </c>
      <c r="Z34" s="9" t="n">
        <f aca="false">ROUND(W34*X34-Y34,2)</f>
        <v>317.8</v>
      </c>
      <c r="AA34" s="10" t="n">
        <v>0.05</v>
      </c>
      <c r="AB34" s="11" t="n">
        <f aca="false">ROUND(IFERROR(Z34*AA34,0),2)</f>
        <v>15.89</v>
      </c>
      <c r="AC34" s="11" t="n">
        <f aca="false">AB34+Z34</f>
        <v>333.69</v>
      </c>
      <c r="AD34" s="5"/>
      <c r="AE34" s="12"/>
      <c r="AF34" s="12"/>
      <c r="AG34" s="13"/>
      <c r="AH34" s="12"/>
      <c r="AI34" s="12"/>
      <c r="AJ34" s="14"/>
      <c r="AK34" s="9" t="n">
        <f aca="false">AI34*AJ34</f>
        <v>0</v>
      </c>
      <c r="AM34" s="15" t="str">
        <f aca="false">+A34</f>
        <v>NO</v>
      </c>
      <c r="AN34" s="15" t="n">
        <f aca="false">+B34</f>
        <v>30650940667</v>
      </c>
      <c r="AO34" s="15" t="str">
        <f aca="false">+C34</f>
        <v>Bustos &amp; Hope SH</v>
      </c>
      <c r="AP34" s="15" t="str">
        <f aca="false">+D34</f>
        <v>Responsable Inscripto</v>
      </c>
      <c r="AQ34" s="15" t="n">
        <f aca="false">E34</f>
        <v>5</v>
      </c>
      <c r="AR34" s="15" t="str">
        <f aca="false">TEXT(DAY(F34),"00")&amp;"/"&amp;TEXT(MONTH(F34),"00")&amp;"/"&amp;YEAR(F34)</f>
        <v>18/11/2025</v>
      </c>
      <c r="AS34" s="15" t="str">
        <f aca="false">TEXT(DAY(G34),"00")&amp;"/"&amp;TEXT(MONTH(G34),"00")&amp;"/"&amp;YEAR(G34)</f>
        <v>01/10/2025</v>
      </c>
      <c r="AT34" s="15" t="str">
        <f aca="false">TEXT(DAY(H34),"00")&amp;"/"&amp;TEXT(MONTH(H34),"00")&amp;"/"&amp;YEAR(H34)</f>
        <v>31/10/2025</v>
      </c>
      <c r="AU34" s="15" t="str">
        <f aca="false">TEXT(DAY(I34),"00")&amp;"/"&amp;TEXT(MONTH(I34),"00")&amp;"/"&amp;YEAR(I34)</f>
        <v>18/11/2025</v>
      </c>
      <c r="AV34" s="15" t="str">
        <f aca="false">IF(J34="","",J34)</f>
        <v/>
      </c>
      <c r="AW34" s="15" t="str">
        <f aca="false">IFERROR(VLOOKUP(K34,TiposComprobantes!$B$2:$C$37,2,0),"")</f>
        <v/>
      </c>
      <c r="AX34" s="15" t="str">
        <f aca="false">IFERROR(VLOOKUP(M34,TipoConceptos!$B$2:$C$4,2,0),"")</f>
        <v/>
      </c>
      <c r="AY34" s="15" t="n">
        <f aca="false">N34</f>
        <v>0</v>
      </c>
      <c r="AZ34" s="15" t="n">
        <f aca="false">IFERROR(VLOOKUP(O34,CondicionReceptor!$B$2:$C$12,2,0),0)</f>
        <v>0</v>
      </c>
      <c r="BA34" s="15" t="n">
        <f aca="false">IFERROR(VLOOKUP(Q34,TiposDocumentos!$B$2:$C$37,2,0),99)</f>
        <v>99</v>
      </c>
      <c r="BB34" s="15" t="n">
        <f aca="false">R34</f>
        <v>0</v>
      </c>
      <c r="BC34" s="15" t="str">
        <f aca="false">IF(S34="","",S34)</f>
        <v/>
      </c>
      <c r="BD34" s="15" t="str">
        <f aca="false">IF(T34="","",T34)</f>
        <v/>
      </c>
      <c r="BE34" s="15" t="str">
        <f aca="false">IF(U34="","",U34)</f>
        <v/>
      </c>
      <c r="BF34" s="15" t="str">
        <f aca="false">IF(V34="","",V34)</f>
        <v>Agregar items para hacer Factura Larga 2</v>
      </c>
      <c r="BG34" s="15" t="n">
        <f aca="false">IF(W34="","",W34)</f>
        <v>454</v>
      </c>
      <c r="BH34" s="15" t="n">
        <f aca="false">IF(X34="","",X34)</f>
        <v>0.7</v>
      </c>
      <c r="BI34" s="15" t="n">
        <f aca="false">IF(Y34="",0,Y34)</f>
        <v>0</v>
      </c>
      <c r="BJ34" s="11" t="n">
        <f aca="false">IF(Z34="","",Z34)</f>
        <v>317.8</v>
      </c>
      <c r="BK34" s="15" t="n">
        <f aca="false">VLOOKUP(AA34,TiposIVA!$B$2:$C$11,2,0)</f>
        <v>8</v>
      </c>
      <c r="BL34" s="11" t="n">
        <f aca="false">IF(AB34="","",AB34)</f>
        <v>15.89</v>
      </c>
      <c r="BM34" s="11" t="n">
        <f aca="false">IF(AC34="","",AC34)</f>
        <v>333.69</v>
      </c>
      <c r="BN34" s="16" t="str">
        <f aca="false">IFERROR(VLOOKUP(AD34,TiposComprobantes!$B$2:$C$37,2,0),"")</f>
        <v/>
      </c>
      <c r="BO34" s="16" t="str">
        <f aca="false">IF(AE34="","",AE34)</f>
        <v/>
      </c>
      <c r="BP34" s="16" t="str">
        <f aca="false">IF(AF34="","",AF34)</f>
        <v/>
      </c>
      <c r="BQ34" s="16" t="str">
        <f aca="false">IFERROR(VLOOKUP(AG34,TiposTributos!$B$1:$C$12,2,0),"")</f>
        <v/>
      </c>
      <c r="BR34" s="16" t="str">
        <f aca="false">IF(AH34="","",AH34)</f>
        <v/>
      </c>
      <c r="BS34" s="11" t="n">
        <f aca="false">AI34</f>
        <v>0</v>
      </c>
      <c r="BT34" s="11" t="n">
        <f aca="false">AJ34*100</f>
        <v>0</v>
      </c>
      <c r="BU34" s="11" t="n">
        <f aca="false">AK34</f>
        <v>0</v>
      </c>
      <c r="BW34" s="15" t="str">
        <f aca="false">IF(F34="","",CONCATENATE(AM34,"|'",AN34,"'|'",AO34,"'|'",AP34,"'|'",AQ34,"'|'",AR34,"'|'",AS34,"'|'",AT34,"'|'",AU34,"'|",AV34,"|",AW34,"|",AX34,"|'",AY34,"'|",AZ34,"|",BA34,"|",BB34,"|'",BC34,"'|'",BD34,"'|'",BE34,"'|'",BF34,"'|",BG34,"|",BH34,"|",BI34,"|",BJ34,"|",BK34,"|",BL34,"|",BM34,"|",BN34,"|",BO34,"|",BP34,"|",BQ34,"|'",BR34,"'|",BS34,"|",BT34,"|",BU34))</f>
        <v>NO|'30650940667'|'Bustos &amp; Hope SH'|'Responsable Inscripto'|'5'|'18/11/2025'|'01/10/2025'|'31/10/2025'|'18/11/2025'||||'0'|0|99|0|''|''|''|'Agregar items para hacer Factura Larga 2'|454|0,7|0|317,8|8|15,89|333,69|||||''|0|0|0</v>
      </c>
    </row>
    <row r="35" customFormat="false" ht="12.75" hidden="false" customHeight="false" outlineLevel="0" collapsed="false">
      <c r="A35" s="5" t="s">
        <v>88</v>
      </c>
      <c r="B35" s="1" t="n">
        <v>30650940667</v>
      </c>
      <c r="C35" s="5" t="s">
        <v>38</v>
      </c>
      <c r="D35" s="5" t="s">
        <v>39</v>
      </c>
      <c r="E35" s="1" t="n">
        <v>5</v>
      </c>
      <c r="F35" s="6" t="n">
        <f aca="true">TODAY()</f>
        <v>45979</v>
      </c>
      <c r="G35" s="7" t="n">
        <f aca="false">DATE(YEAR(H35),MONTH(H35),1)</f>
        <v>45931</v>
      </c>
      <c r="H35" s="7" t="n">
        <f aca="false">EOMONTH(F35,-1)</f>
        <v>45961</v>
      </c>
      <c r="I35" s="7" t="n">
        <f aca="false">F35</f>
        <v>45979</v>
      </c>
      <c r="K35" s="5"/>
      <c r="L35" s="8" t="str">
        <f aca="false">IF(K35="","",RIGHT(K35,1))</f>
        <v/>
      </c>
      <c r="M35" s="5"/>
      <c r="N35" s="5"/>
      <c r="P35" s="8" t="str">
        <f aca="false">IF(K35="","",VLOOKUP(O35,CondicionReceptor!$B$2:$D$12,3,0))</f>
        <v/>
      </c>
      <c r="Q35" s="5"/>
      <c r="V35" s="5" t="s">
        <v>91</v>
      </c>
      <c r="W35" s="1" t="n">
        <v>2.3</v>
      </c>
      <c r="X35" s="1" t="n">
        <v>135</v>
      </c>
      <c r="Z35" s="9" t="n">
        <f aca="false">ROUND(W35*X35-Y35,2)</f>
        <v>310.5</v>
      </c>
      <c r="AA35" s="10" t="s">
        <v>62</v>
      </c>
      <c r="AB35" s="11" t="n">
        <f aca="false">ROUND(IFERROR(Z35*AA35,0),2)</f>
        <v>0</v>
      </c>
      <c r="AC35" s="11" t="n">
        <f aca="false">AB35+Z35</f>
        <v>310.5</v>
      </c>
      <c r="AD35" s="5"/>
      <c r="AE35" s="12"/>
      <c r="AF35" s="12"/>
      <c r="AG35" s="13"/>
      <c r="AH35" s="12"/>
      <c r="AI35" s="12"/>
      <c r="AJ35" s="14"/>
      <c r="AK35" s="9" t="n">
        <f aca="false">AI35*AJ35</f>
        <v>0</v>
      </c>
      <c r="AM35" s="15" t="str">
        <f aca="false">+A35</f>
        <v>NO</v>
      </c>
      <c r="AN35" s="15" t="n">
        <f aca="false">+B35</f>
        <v>30650940667</v>
      </c>
      <c r="AO35" s="15" t="str">
        <f aca="false">+C35</f>
        <v>Bustos &amp; Hope SH</v>
      </c>
      <c r="AP35" s="15" t="str">
        <f aca="false">+D35</f>
        <v>Responsable Inscripto</v>
      </c>
      <c r="AQ35" s="15" t="n">
        <f aca="false">E35</f>
        <v>5</v>
      </c>
      <c r="AR35" s="15" t="str">
        <f aca="false">TEXT(DAY(F35),"00")&amp;"/"&amp;TEXT(MONTH(F35),"00")&amp;"/"&amp;YEAR(F35)</f>
        <v>18/11/2025</v>
      </c>
      <c r="AS35" s="15" t="str">
        <f aca="false">TEXT(DAY(G35),"00")&amp;"/"&amp;TEXT(MONTH(G35),"00")&amp;"/"&amp;YEAR(G35)</f>
        <v>01/10/2025</v>
      </c>
      <c r="AT35" s="15" t="str">
        <f aca="false">TEXT(DAY(H35),"00")&amp;"/"&amp;TEXT(MONTH(H35),"00")&amp;"/"&amp;YEAR(H35)</f>
        <v>31/10/2025</v>
      </c>
      <c r="AU35" s="15" t="str">
        <f aca="false">TEXT(DAY(I35),"00")&amp;"/"&amp;TEXT(MONTH(I35),"00")&amp;"/"&amp;YEAR(I35)</f>
        <v>18/11/2025</v>
      </c>
      <c r="AV35" s="15" t="str">
        <f aca="false">IF(J35="","",J35)</f>
        <v/>
      </c>
      <c r="AW35" s="15" t="str">
        <f aca="false">IFERROR(VLOOKUP(K35,TiposComprobantes!$B$2:$C$37,2,0),"")</f>
        <v/>
      </c>
      <c r="AX35" s="15" t="str">
        <f aca="false">IFERROR(VLOOKUP(M35,TipoConceptos!$B$2:$C$4,2,0),"")</f>
        <v/>
      </c>
      <c r="AY35" s="15" t="n">
        <f aca="false">N35</f>
        <v>0</v>
      </c>
      <c r="AZ35" s="15" t="n">
        <f aca="false">IFERROR(VLOOKUP(O35,CondicionReceptor!$B$2:$C$12,2,0),0)</f>
        <v>0</v>
      </c>
      <c r="BA35" s="15" t="n">
        <f aca="false">IFERROR(VLOOKUP(Q35,TiposDocumentos!$B$2:$C$37,2,0),99)</f>
        <v>99</v>
      </c>
      <c r="BB35" s="15" t="n">
        <f aca="false">R35</f>
        <v>0</v>
      </c>
      <c r="BC35" s="15" t="str">
        <f aca="false">IF(S35="","",S35)</f>
        <v/>
      </c>
      <c r="BD35" s="15" t="str">
        <f aca="false">IF(T35="","",T35)</f>
        <v/>
      </c>
      <c r="BE35" s="15" t="str">
        <f aca="false">IF(U35="","",U35)</f>
        <v/>
      </c>
      <c r="BF35" s="15" t="str">
        <f aca="false">IF(V35="","",V35)</f>
        <v>Agregar items para hacer Factura Larga 3</v>
      </c>
      <c r="BG35" s="15" t="n">
        <f aca="false">IF(W35="","",W35)</f>
        <v>2.3</v>
      </c>
      <c r="BH35" s="15" t="n">
        <f aca="false">IF(X35="","",X35)</f>
        <v>135</v>
      </c>
      <c r="BI35" s="15" t="n">
        <f aca="false">IF(Y35="",0,Y35)</f>
        <v>0</v>
      </c>
      <c r="BJ35" s="11" t="n">
        <f aca="false">IF(Z35="","",Z35)</f>
        <v>310.5</v>
      </c>
      <c r="BK35" s="15" t="str">
        <f aca="false">VLOOKUP(AA35,TiposIVA!$B$2:$C$11,2,0)</f>
        <v>NG</v>
      </c>
      <c r="BL35" s="11" t="n">
        <f aca="false">IF(AB35="","",AB35)</f>
        <v>0</v>
      </c>
      <c r="BM35" s="11" t="n">
        <f aca="false">IF(AC35="","",AC35)</f>
        <v>310.5</v>
      </c>
      <c r="BN35" s="16" t="str">
        <f aca="false">IFERROR(VLOOKUP(AD35,TiposComprobantes!$B$2:$C$37,2,0),"")</f>
        <v/>
      </c>
      <c r="BO35" s="16" t="str">
        <f aca="false">IF(AE35="","",AE35)</f>
        <v/>
      </c>
      <c r="BP35" s="16" t="str">
        <f aca="false">IF(AF35="","",AF35)</f>
        <v/>
      </c>
      <c r="BQ35" s="16" t="str">
        <f aca="false">IFERROR(VLOOKUP(AG35,TiposTributos!$B$1:$C$12,2,0),"")</f>
        <v/>
      </c>
      <c r="BR35" s="16" t="str">
        <f aca="false">IF(AH35="","",AH35)</f>
        <v/>
      </c>
      <c r="BS35" s="11" t="n">
        <f aca="false">AI35</f>
        <v>0</v>
      </c>
      <c r="BT35" s="11" t="n">
        <f aca="false">AJ35*100</f>
        <v>0</v>
      </c>
      <c r="BU35" s="11" t="n">
        <f aca="false">AK35</f>
        <v>0</v>
      </c>
      <c r="BW35" s="15" t="str">
        <f aca="false">IF(F35="","",CONCATENATE(AM35,"|'",AN35,"'|'",AO35,"'|'",AP35,"'|'",AQ35,"'|'",AR35,"'|'",AS35,"'|'",AT35,"'|'",AU35,"'|",AV35,"|",AW35,"|",AX35,"|'",AY35,"'|",AZ35,"|",BA35,"|",BB35,"|'",BC35,"'|'",BD35,"'|'",BE35,"'|'",BF35,"'|",BG35,"|",BH35,"|",BI35,"|",BJ35,"|",BK35,"|",BL35,"|",BM35,"|",BN35,"|",BO35,"|",BP35,"|",BQ35,"|'",BR35,"'|",BS35,"|",BT35,"|",BU35))</f>
        <v>NO|'30650940667'|'Bustos &amp; Hope SH'|'Responsable Inscripto'|'5'|'18/11/2025'|'01/10/2025'|'31/10/2025'|'18/11/2025'||||'0'|0|99|0|''|''|''|'Agregar items para hacer Factura Larga 3'|2,3|135|0|310,5|NG|0|310,5|||||''|0|0|0</v>
      </c>
    </row>
    <row r="36" customFormat="false" ht="12.75" hidden="false" customHeight="false" outlineLevel="0" collapsed="false">
      <c r="A36" s="5" t="s">
        <v>88</v>
      </c>
      <c r="B36" s="1" t="n">
        <v>30650940667</v>
      </c>
      <c r="C36" s="5" t="s">
        <v>38</v>
      </c>
      <c r="D36" s="5" t="s">
        <v>39</v>
      </c>
      <c r="E36" s="1" t="n">
        <v>5</v>
      </c>
      <c r="F36" s="6" t="n">
        <f aca="true">TODAY()</f>
        <v>45979</v>
      </c>
      <c r="G36" s="7" t="n">
        <f aca="false">DATE(YEAR(H36),MONTH(H36),1)</f>
        <v>45931</v>
      </c>
      <c r="H36" s="7" t="n">
        <f aca="false">EOMONTH(F36,-1)</f>
        <v>45961</v>
      </c>
      <c r="I36" s="7" t="n">
        <f aca="false">F36</f>
        <v>45979</v>
      </c>
      <c r="K36" s="5"/>
      <c r="L36" s="8" t="str">
        <f aca="false">IF(K36="","",RIGHT(K36,1))</f>
        <v/>
      </c>
      <c r="M36" s="5"/>
      <c r="N36" s="5"/>
      <c r="P36" s="8" t="str">
        <f aca="false">IF(K36="","",VLOOKUP(O36,CondicionReceptor!$B$2:$D$12,3,0))</f>
        <v/>
      </c>
      <c r="Q36" s="5"/>
      <c r="V36" s="5" t="s">
        <v>92</v>
      </c>
      <c r="W36" s="1" t="n">
        <v>4.5</v>
      </c>
      <c r="X36" s="1" t="n">
        <v>135</v>
      </c>
      <c r="Z36" s="9" t="n">
        <f aca="false">ROUND(W36*X36-Y36,2)</f>
        <v>607.5</v>
      </c>
      <c r="AA36" s="10" t="s">
        <v>66</v>
      </c>
      <c r="AB36" s="11" t="n">
        <f aca="false">ROUND(IFERROR(Z36*AA36,0),2)</f>
        <v>0</v>
      </c>
      <c r="AC36" s="11" t="n">
        <f aca="false">AB36+Z36</f>
        <v>607.5</v>
      </c>
      <c r="AD36" s="5"/>
      <c r="AE36" s="12"/>
      <c r="AF36" s="12"/>
      <c r="AG36" s="13"/>
      <c r="AH36" s="12"/>
      <c r="AI36" s="12"/>
      <c r="AJ36" s="14"/>
      <c r="AK36" s="9" t="n">
        <f aca="false">AI36*AJ36</f>
        <v>0</v>
      </c>
      <c r="AM36" s="15" t="str">
        <f aca="false">+A36</f>
        <v>NO</v>
      </c>
      <c r="AN36" s="15" t="n">
        <f aca="false">+B36</f>
        <v>30650940667</v>
      </c>
      <c r="AO36" s="15" t="str">
        <f aca="false">+C36</f>
        <v>Bustos &amp; Hope SH</v>
      </c>
      <c r="AP36" s="15" t="str">
        <f aca="false">+D36</f>
        <v>Responsable Inscripto</v>
      </c>
      <c r="AQ36" s="15" t="n">
        <f aca="false">E36</f>
        <v>5</v>
      </c>
      <c r="AR36" s="15" t="str">
        <f aca="false">TEXT(DAY(F36),"00")&amp;"/"&amp;TEXT(MONTH(F36),"00")&amp;"/"&amp;YEAR(F36)</f>
        <v>18/11/2025</v>
      </c>
      <c r="AS36" s="15" t="str">
        <f aca="false">TEXT(DAY(G36),"00")&amp;"/"&amp;TEXT(MONTH(G36),"00")&amp;"/"&amp;YEAR(G36)</f>
        <v>01/10/2025</v>
      </c>
      <c r="AT36" s="15" t="str">
        <f aca="false">TEXT(DAY(H36),"00")&amp;"/"&amp;TEXT(MONTH(H36),"00")&amp;"/"&amp;YEAR(H36)</f>
        <v>31/10/2025</v>
      </c>
      <c r="AU36" s="15" t="str">
        <f aca="false">TEXT(DAY(I36),"00")&amp;"/"&amp;TEXT(MONTH(I36),"00")&amp;"/"&amp;YEAR(I36)</f>
        <v>18/11/2025</v>
      </c>
      <c r="AV36" s="15" t="str">
        <f aca="false">IF(J36="","",J36)</f>
        <v/>
      </c>
      <c r="AW36" s="15" t="str">
        <f aca="false">IFERROR(VLOOKUP(K36,TiposComprobantes!$B$2:$C$37,2,0),"")</f>
        <v/>
      </c>
      <c r="AX36" s="15" t="str">
        <f aca="false">IFERROR(VLOOKUP(M36,TipoConceptos!$B$2:$C$4,2,0),"")</f>
        <v/>
      </c>
      <c r="AY36" s="15" t="n">
        <f aca="false">N36</f>
        <v>0</v>
      </c>
      <c r="AZ36" s="15" t="n">
        <f aca="false">IFERROR(VLOOKUP(O36,CondicionReceptor!$B$2:$C$12,2,0),0)</f>
        <v>0</v>
      </c>
      <c r="BA36" s="15" t="n">
        <f aca="false">IFERROR(VLOOKUP(Q36,TiposDocumentos!$B$2:$C$37,2,0),99)</f>
        <v>99</v>
      </c>
      <c r="BB36" s="15" t="n">
        <f aca="false">R36</f>
        <v>0</v>
      </c>
      <c r="BC36" s="15" t="str">
        <f aca="false">IF(S36="","",S36)</f>
        <v/>
      </c>
      <c r="BD36" s="15" t="str">
        <f aca="false">IF(T36="","",T36)</f>
        <v/>
      </c>
      <c r="BE36" s="15" t="str">
        <f aca="false">IF(U36="","",U36)</f>
        <v/>
      </c>
      <c r="BF36" s="15" t="str">
        <f aca="false">IF(V36="","",V36)</f>
        <v>Agregar items para hacer Factura Larga 4</v>
      </c>
      <c r="BG36" s="15" t="n">
        <f aca="false">IF(W36="","",W36)</f>
        <v>4.5</v>
      </c>
      <c r="BH36" s="15" t="n">
        <f aca="false">IF(X36="","",X36)</f>
        <v>135</v>
      </c>
      <c r="BI36" s="15" t="n">
        <f aca="false">IF(Y36="",0,Y36)</f>
        <v>0</v>
      </c>
      <c r="BJ36" s="11" t="n">
        <f aca="false">IF(Z36="","",Z36)</f>
        <v>607.5</v>
      </c>
      <c r="BK36" s="15" t="str">
        <f aca="false">VLOOKUP(AA36,TiposIVA!$B$2:$C$11,2,0)</f>
        <v>E</v>
      </c>
      <c r="BL36" s="11" t="n">
        <f aca="false">IF(AB36="","",AB36)</f>
        <v>0</v>
      </c>
      <c r="BM36" s="11" t="n">
        <f aca="false">IF(AC36="","",AC36)</f>
        <v>607.5</v>
      </c>
      <c r="BN36" s="16" t="str">
        <f aca="false">IFERROR(VLOOKUP(AD36,TiposComprobantes!$B$2:$C$37,2,0),"")</f>
        <v/>
      </c>
      <c r="BO36" s="16" t="str">
        <f aca="false">IF(AE36="","",AE36)</f>
        <v/>
      </c>
      <c r="BP36" s="16" t="str">
        <f aca="false">IF(AF36="","",AF36)</f>
        <v/>
      </c>
      <c r="BQ36" s="16" t="str">
        <f aca="false">IFERROR(VLOOKUP(AG36,TiposTributos!$B$1:$C$12,2,0),"")</f>
        <v/>
      </c>
      <c r="BR36" s="16" t="str">
        <f aca="false">IF(AH36="","",AH36)</f>
        <v/>
      </c>
      <c r="BS36" s="11" t="n">
        <f aca="false">AI36</f>
        <v>0</v>
      </c>
      <c r="BT36" s="11" t="n">
        <f aca="false">AJ36*100</f>
        <v>0</v>
      </c>
      <c r="BU36" s="11" t="n">
        <f aca="false">AK36</f>
        <v>0</v>
      </c>
      <c r="BW36" s="15" t="str">
        <f aca="false">IF(F36="","",CONCATENATE(AM36,"|'",AN36,"'|'",AO36,"'|'",AP36,"'|'",AQ36,"'|'",AR36,"'|'",AS36,"'|'",AT36,"'|'",AU36,"'|",AV36,"|",AW36,"|",AX36,"|'",AY36,"'|",AZ36,"|",BA36,"|",BB36,"|'",BC36,"'|'",BD36,"'|'",BE36,"'|'",BF36,"'|",BG36,"|",BH36,"|",BI36,"|",BJ36,"|",BK36,"|",BL36,"|",BM36,"|",BN36,"|",BO36,"|",BP36,"|",BQ36,"|'",BR36,"'|",BS36,"|",BT36,"|",BU36))</f>
        <v>NO|'30650940667'|'Bustos &amp; Hope SH'|'Responsable Inscripto'|'5'|'18/11/2025'|'01/10/2025'|'31/10/2025'|'18/11/2025'||||'0'|0|99|0|''|''|''|'Agregar items para hacer Factura Larga 4'|4,5|135|0|607,5|E|0|607,5|||||''|0|0|0</v>
      </c>
    </row>
    <row r="37" customFormat="false" ht="12.75" hidden="false" customHeight="false" outlineLevel="0" collapsed="false">
      <c r="A37" s="5" t="s">
        <v>88</v>
      </c>
      <c r="B37" s="1" t="n">
        <v>30650940667</v>
      </c>
      <c r="C37" s="5" t="s">
        <v>38</v>
      </c>
      <c r="D37" s="5" t="s">
        <v>39</v>
      </c>
      <c r="E37" s="1" t="n">
        <v>5</v>
      </c>
      <c r="F37" s="6" t="n">
        <f aca="true">TODAY()</f>
        <v>45979</v>
      </c>
      <c r="G37" s="7" t="n">
        <f aca="false">DATE(YEAR(H37),MONTH(H37),1)</f>
        <v>45931</v>
      </c>
      <c r="H37" s="7" t="n">
        <f aca="false">EOMONTH(F37,-1)</f>
        <v>45961</v>
      </c>
      <c r="I37" s="7" t="n">
        <f aca="false">F37</f>
        <v>45979</v>
      </c>
      <c r="K37" s="5"/>
      <c r="L37" s="8" t="str">
        <f aca="false">IF(K37="","",RIGHT(K37,1))</f>
        <v/>
      </c>
      <c r="M37" s="5"/>
      <c r="N37" s="5"/>
      <c r="P37" s="8" t="str">
        <f aca="false">IF(K37="","",VLOOKUP(O37,CondicionReceptor!$B$2:$D$12,3,0))</f>
        <v/>
      </c>
      <c r="Q37" s="5"/>
      <c r="V37" s="5" t="s">
        <v>93</v>
      </c>
      <c r="W37" s="1" t="n">
        <v>6.8</v>
      </c>
      <c r="X37" s="1" t="n">
        <v>4.1</v>
      </c>
      <c r="Z37" s="9" t="n">
        <f aca="false">ROUND(W37*X37-Y37,2)</f>
        <v>27.88</v>
      </c>
      <c r="AA37" s="10" t="n">
        <v>0</v>
      </c>
      <c r="AB37" s="11" t="n">
        <f aca="false">ROUND(IFERROR(Z37*AA37,0),2)</f>
        <v>0</v>
      </c>
      <c r="AC37" s="11" t="n">
        <f aca="false">AB37+Z37</f>
        <v>27.88</v>
      </c>
      <c r="AD37" s="5"/>
      <c r="AE37" s="12"/>
      <c r="AF37" s="12"/>
      <c r="AG37" s="13"/>
      <c r="AH37" s="12"/>
      <c r="AI37" s="12"/>
      <c r="AJ37" s="14"/>
      <c r="AK37" s="9" t="n">
        <f aca="false">AI37*AJ37</f>
        <v>0</v>
      </c>
      <c r="AM37" s="15" t="str">
        <f aca="false">+A37</f>
        <v>NO</v>
      </c>
      <c r="AN37" s="15" t="n">
        <f aca="false">+B37</f>
        <v>30650940667</v>
      </c>
      <c r="AO37" s="15" t="str">
        <f aca="false">+C37</f>
        <v>Bustos &amp; Hope SH</v>
      </c>
      <c r="AP37" s="15" t="str">
        <f aca="false">+D37</f>
        <v>Responsable Inscripto</v>
      </c>
      <c r="AQ37" s="15" t="n">
        <f aca="false">E37</f>
        <v>5</v>
      </c>
      <c r="AR37" s="15" t="str">
        <f aca="false">TEXT(DAY(F37),"00")&amp;"/"&amp;TEXT(MONTH(F37),"00")&amp;"/"&amp;YEAR(F37)</f>
        <v>18/11/2025</v>
      </c>
      <c r="AS37" s="15" t="str">
        <f aca="false">TEXT(DAY(G37),"00")&amp;"/"&amp;TEXT(MONTH(G37),"00")&amp;"/"&amp;YEAR(G37)</f>
        <v>01/10/2025</v>
      </c>
      <c r="AT37" s="15" t="str">
        <f aca="false">TEXT(DAY(H37),"00")&amp;"/"&amp;TEXT(MONTH(H37),"00")&amp;"/"&amp;YEAR(H37)</f>
        <v>31/10/2025</v>
      </c>
      <c r="AU37" s="15" t="str">
        <f aca="false">TEXT(DAY(I37),"00")&amp;"/"&amp;TEXT(MONTH(I37),"00")&amp;"/"&amp;YEAR(I37)</f>
        <v>18/11/2025</v>
      </c>
      <c r="AV37" s="15" t="str">
        <f aca="false">IF(J37="","",J37)</f>
        <v/>
      </c>
      <c r="AW37" s="15" t="str">
        <f aca="false">IFERROR(VLOOKUP(K37,TiposComprobantes!$B$2:$C$37,2,0),"")</f>
        <v/>
      </c>
      <c r="AX37" s="15" t="str">
        <f aca="false">IFERROR(VLOOKUP(M37,TipoConceptos!$B$2:$C$4,2,0),"")</f>
        <v/>
      </c>
      <c r="AY37" s="15" t="n">
        <f aca="false">N37</f>
        <v>0</v>
      </c>
      <c r="AZ37" s="15" t="n">
        <f aca="false">IFERROR(VLOOKUP(O37,CondicionReceptor!$B$2:$C$12,2,0),0)</f>
        <v>0</v>
      </c>
      <c r="BA37" s="15" t="n">
        <f aca="false">IFERROR(VLOOKUP(Q37,TiposDocumentos!$B$2:$C$37,2,0),99)</f>
        <v>99</v>
      </c>
      <c r="BB37" s="15" t="n">
        <f aca="false">R37</f>
        <v>0</v>
      </c>
      <c r="BC37" s="15" t="str">
        <f aca="false">IF(S37="","",S37)</f>
        <v/>
      </c>
      <c r="BD37" s="15" t="str">
        <f aca="false">IF(T37="","",T37)</f>
        <v/>
      </c>
      <c r="BE37" s="15" t="str">
        <f aca="false">IF(U37="","",U37)</f>
        <v/>
      </c>
      <c r="BF37" s="15" t="str">
        <f aca="false">IF(V37="","",V37)</f>
        <v>Agregar items para hacer Factura Larga 5</v>
      </c>
      <c r="BG37" s="15" t="n">
        <f aca="false">IF(W37="","",W37)</f>
        <v>6.8</v>
      </c>
      <c r="BH37" s="15" t="n">
        <f aca="false">IF(X37="","",X37)</f>
        <v>4.1</v>
      </c>
      <c r="BI37" s="15" t="n">
        <f aca="false">IF(Y37="",0,Y37)</f>
        <v>0</v>
      </c>
      <c r="BJ37" s="11" t="n">
        <f aca="false">IF(Z37="","",Z37)</f>
        <v>27.88</v>
      </c>
      <c r="BK37" s="15" t="n">
        <f aca="false">VLOOKUP(AA37,TiposIVA!$B$2:$C$11,2,0)</f>
        <v>3</v>
      </c>
      <c r="BL37" s="11" t="n">
        <f aca="false">IF(AB37="","",AB37)</f>
        <v>0</v>
      </c>
      <c r="BM37" s="11" t="n">
        <f aca="false">IF(AC37="","",AC37)</f>
        <v>27.88</v>
      </c>
      <c r="BN37" s="16" t="str">
        <f aca="false">IFERROR(VLOOKUP(AD37,TiposComprobantes!$B$2:$C$37,2,0),"")</f>
        <v/>
      </c>
      <c r="BO37" s="16" t="str">
        <f aca="false">IF(AE37="","",AE37)</f>
        <v/>
      </c>
      <c r="BP37" s="16" t="str">
        <f aca="false">IF(AF37="","",AF37)</f>
        <v/>
      </c>
      <c r="BQ37" s="16" t="str">
        <f aca="false">IFERROR(VLOOKUP(AG37,TiposTributos!$B$1:$C$12,2,0),"")</f>
        <v/>
      </c>
      <c r="BR37" s="16" t="str">
        <f aca="false">IF(AH37="","",AH37)</f>
        <v/>
      </c>
      <c r="BS37" s="11" t="n">
        <f aca="false">AI37</f>
        <v>0</v>
      </c>
      <c r="BT37" s="11" t="n">
        <f aca="false">AJ37*100</f>
        <v>0</v>
      </c>
      <c r="BU37" s="11" t="n">
        <f aca="false">AK37</f>
        <v>0</v>
      </c>
      <c r="BW37" s="15" t="str">
        <f aca="false">IF(F37="","",CONCATENATE(AM37,"|'",AN37,"'|'",AO37,"'|'",AP37,"'|'",AQ37,"'|'",AR37,"'|'",AS37,"'|'",AT37,"'|'",AU37,"'|",AV37,"|",AW37,"|",AX37,"|'",AY37,"'|",AZ37,"|",BA37,"|",BB37,"|'",BC37,"'|'",BD37,"'|'",BE37,"'|'",BF37,"'|",BG37,"|",BH37,"|",BI37,"|",BJ37,"|",BK37,"|",BL37,"|",BM37,"|",BN37,"|",BO37,"|",BP37,"|",BQ37,"|'",BR37,"'|",BS37,"|",BT37,"|",BU37))</f>
        <v>NO|'30650940667'|'Bustos &amp; Hope SH'|'Responsable Inscripto'|'5'|'18/11/2025'|'01/10/2025'|'31/10/2025'|'18/11/2025'||||'0'|0|99|0|''|''|''|'Agregar items para hacer Factura Larga 5'|6,8|4,1|0|27,88|3|0|27,88|||||''|0|0|0</v>
      </c>
    </row>
    <row r="38" customFormat="false" ht="12.75" hidden="false" customHeight="false" outlineLevel="0" collapsed="false">
      <c r="A38" s="5" t="s">
        <v>88</v>
      </c>
      <c r="B38" s="1" t="n">
        <v>30650940667</v>
      </c>
      <c r="C38" s="5" t="s">
        <v>38</v>
      </c>
      <c r="D38" s="5" t="s">
        <v>39</v>
      </c>
      <c r="E38" s="1" t="n">
        <v>5</v>
      </c>
      <c r="F38" s="6" t="n">
        <f aca="true">TODAY()</f>
        <v>45979</v>
      </c>
      <c r="G38" s="7" t="n">
        <f aca="false">DATE(YEAR(H38),MONTH(H38),1)</f>
        <v>45931</v>
      </c>
      <c r="H38" s="7" t="n">
        <f aca="false">EOMONTH(F38,-1)</f>
        <v>45961</v>
      </c>
      <c r="I38" s="7" t="n">
        <f aca="false">F38</f>
        <v>45979</v>
      </c>
      <c r="K38" s="5"/>
      <c r="L38" s="8" t="str">
        <f aca="false">IF(K38="","",RIGHT(K38,1))</f>
        <v/>
      </c>
      <c r="M38" s="5"/>
      <c r="N38" s="5"/>
      <c r="P38" s="8" t="str">
        <f aca="false">IF(K38="","",VLOOKUP(O38,CondicionReceptor!$B$2:$D$12,3,0))</f>
        <v/>
      </c>
      <c r="Q38" s="5"/>
      <c r="V38" s="5" t="s">
        <v>94</v>
      </c>
      <c r="W38" s="1" t="n">
        <v>9.1</v>
      </c>
      <c r="X38" s="1" t="n">
        <v>5.4</v>
      </c>
      <c r="Z38" s="9" t="n">
        <f aca="false">ROUND(W38*X38-Y38,2)</f>
        <v>49.14</v>
      </c>
      <c r="AA38" s="10" t="n">
        <v>0.105</v>
      </c>
      <c r="AB38" s="11" t="n">
        <f aca="false">ROUND(IFERROR(Z38*AA38,0),2)</f>
        <v>5.16</v>
      </c>
      <c r="AC38" s="11" t="n">
        <f aca="false">AB38+Z38</f>
        <v>54.3</v>
      </c>
      <c r="AD38" s="5"/>
      <c r="AE38" s="12"/>
      <c r="AF38" s="12"/>
      <c r="AG38" s="13"/>
      <c r="AH38" s="12"/>
      <c r="AI38" s="12"/>
      <c r="AJ38" s="14"/>
      <c r="AK38" s="9" t="n">
        <f aca="false">AI38*AJ38</f>
        <v>0</v>
      </c>
      <c r="AM38" s="15" t="str">
        <f aca="false">+A38</f>
        <v>NO</v>
      </c>
      <c r="AN38" s="15" t="n">
        <f aca="false">+B38</f>
        <v>30650940667</v>
      </c>
      <c r="AO38" s="15" t="str">
        <f aca="false">+C38</f>
        <v>Bustos &amp; Hope SH</v>
      </c>
      <c r="AP38" s="15" t="str">
        <f aca="false">+D38</f>
        <v>Responsable Inscripto</v>
      </c>
      <c r="AQ38" s="15" t="n">
        <f aca="false">E38</f>
        <v>5</v>
      </c>
      <c r="AR38" s="15" t="str">
        <f aca="false">TEXT(DAY(F38),"00")&amp;"/"&amp;TEXT(MONTH(F38),"00")&amp;"/"&amp;YEAR(F38)</f>
        <v>18/11/2025</v>
      </c>
      <c r="AS38" s="15" t="str">
        <f aca="false">TEXT(DAY(G38),"00")&amp;"/"&amp;TEXT(MONTH(G38),"00")&amp;"/"&amp;YEAR(G38)</f>
        <v>01/10/2025</v>
      </c>
      <c r="AT38" s="15" t="str">
        <f aca="false">TEXT(DAY(H38),"00")&amp;"/"&amp;TEXT(MONTH(H38),"00")&amp;"/"&amp;YEAR(H38)</f>
        <v>31/10/2025</v>
      </c>
      <c r="AU38" s="15" t="str">
        <f aca="false">TEXT(DAY(I38),"00")&amp;"/"&amp;TEXT(MONTH(I38),"00")&amp;"/"&amp;YEAR(I38)</f>
        <v>18/11/2025</v>
      </c>
      <c r="AV38" s="15" t="str">
        <f aca="false">IF(J38="","",J38)</f>
        <v/>
      </c>
      <c r="AW38" s="15" t="str">
        <f aca="false">IFERROR(VLOOKUP(K38,TiposComprobantes!$B$2:$C$37,2,0),"")</f>
        <v/>
      </c>
      <c r="AX38" s="15" t="str">
        <f aca="false">IFERROR(VLOOKUP(M38,TipoConceptos!$B$2:$C$4,2,0),"")</f>
        <v/>
      </c>
      <c r="AY38" s="15" t="n">
        <f aca="false">N38</f>
        <v>0</v>
      </c>
      <c r="AZ38" s="15" t="n">
        <f aca="false">IFERROR(VLOOKUP(O38,CondicionReceptor!$B$2:$C$12,2,0),0)</f>
        <v>0</v>
      </c>
      <c r="BA38" s="15" t="n">
        <f aca="false">IFERROR(VLOOKUP(Q38,TiposDocumentos!$B$2:$C$37,2,0),99)</f>
        <v>99</v>
      </c>
      <c r="BB38" s="15" t="n">
        <f aca="false">R38</f>
        <v>0</v>
      </c>
      <c r="BC38" s="15" t="str">
        <f aca="false">IF(S38="","",S38)</f>
        <v/>
      </c>
      <c r="BD38" s="15" t="str">
        <f aca="false">IF(T38="","",T38)</f>
        <v/>
      </c>
      <c r="BE38" s="15" t="str">
        <f aca="false">IF(U38="","",U38)</f>
        <v/>
      </c>
      <c r="BF38" s="15" t="str">
        <f aca="false">IF(V38="","",V38)</f>
        <v>Agregar items para hacer Factura Larga 6</v>
      </c>
      <c r="BG38" s="15" t="n">
        <f aca="false">IF(W38="","",W38)</f>
        <v>9.1</v>
      </c>
      <c r="BH38" s="15" t="n">
        <f aca="false">IF(X38="","",X38)</f>
        <v>5.4</v>
      </c>
      <c r="BI38" s="15" t="n">
        <f aca="false">IF(Y38="",0,Y38)</f>
        <v>0</v>
      </c>
      <c r="BJ38" s="11" t="n">
        <f aca="false">IF(Z38="","",Z38)</f>
        <v>49.14</v>
      </c>
      <c r="BK38" s="15" t="n">
        <f aca="false">VLOOKUP(AA38,TiposIVA!$B$2:$C$11,2,0)</f>
        <v>4</v>
      </c>
      <c r="BL38" s="11" t="n">
        <f aca="false">IF(AB38="","",AB38)</f>
        <v>5.16</v>
      </c>
      <c r="BM38" s="11" t="n">
        <f aca="false">IF(AC38="","",AC38)</f>
        <v>54.3</v>
      </c>
      <c r="BN38" s="16" t="str">
        <f aca="false">IFERROR(VLOOKUP(AD38,TiposComprobantes!$B$2:$C$37,2,0),"")</f>
        <v/>
      </c>
      <c r="BO38" s="16" t="str">
        <f aca="false">IF(AE38="","",AE38)</f>
        <v/>
      </c>
      <c r="BP38" s="16" t="str">
        <f aca="false">IF(AF38="","",AF38)</f>
        <v/>
      </c>
      <c r="BQ38" s="16" t="str">
        <f aca="false">IFERROR(VLOOKUP(AG38,TiposTributos!$B$1:$C$12,2,0),"")</f>
        <v/>
      </c>
      <c r="BR38" s="16" t="str">
        <f aca="false">IF(AH38="","",AH38)</f>
        <v/>
      </c>
      <c r="BS38" s="11" t="n">
        <f aca="false">AI38</f>
        <v>0</v>
      </c>
      <c r="BT38" s="11" t="n">
        <f aca="false">AJ38*100</f>
        <v>0</v>
      </c>
      <c r="BU38" s="11" t="n">
        <f aca="false">AK38</f>
        <v>0</v>
      </c>
      <c r="BW38" s="15" t="str">
        <f aca="false">IF(F38="","",CONCATENATE(AM38,"|'",AN38,"'|'",AO38,"'|'",AP38,"'|'",AQ38,"'|'",AR38,"'|'",AS38,"'|'",AT38,"'|'",AU38,"'|",AV38,"|",AW38,"|",AX38,"|'",AY38,"'|",AZ38,"|",BA38,"|",BB38,"|'",BC38,"'|'",BD38,"'|'",BE38,"'|'",BF38,"'|",BG38,"|",BH38,"|",BI38,"|",BJ38,"|",BK38,"|",BL38,"|",BM38,"|",BN38,"|",BO38,"|",BP38,"|",BQ38,"|'",BR38,"'|",BS38,"|",BT38,"|",BU38))</f>
        <v>NO|'30650940667'|'Bustos &amp; Hope SH'|'Responsable Inscripto'|'5'|'18/11/2025'|'01/10/2025'|'31/10/2025'|'18/11/2025'||||'0'|0|99|0|''|''|''|'Agregar items para hacer Factura Larga 6'|9,1|5,4|0|49,14|4|5,16|54,3|||||''|0|0|0</v>
      </c>
    </row>
    <row r="39" customFormat="false" ht="12.75" hidden="false" customHeight="false" outlineLevel="0" collapsed="false">
      <c r="A39" s="5" t="s">
        <v>88</v>
      </c>
      <c r="B39" s="1" t="n">
        <v>30650940667</v>
      </c>
      <c r="C39" s="5" t="s">
        <v>38</v>
      </c>
      <c r="D39" s="5" t="s">
        <v>39</v>
      </c>
      <c r="E39" s="1" t="n">
        <v>5</v>
      </c>
      <c r="F39" s="6" t="n">
        <f aca="true">TODAY()</f>
        <v>45979</v>
      </c>
      <c r="G39" s="7" t="n">
        <f aca="false">DATE(YEAR(H39),MONTH(H39),1)</f>
        <v>45931</v>
      </c>
      <c r="H39" s="7" t="n">
        <f aca="false">EOMONTH(F39,-1)</f>
        <v>45961</v>
      </c>
      <c r="I39" s="7" t="n">
        <f aca="false">F39</f>
        <v>45979</v>
      </c>
      <c r="K39" s="5"/>
      <c r="L39" s="8" t="str">
        <f aca="false">IF(K39="","",RIGHT(K39,1))</f>
        <v/>
      </c>
      <c r="M39" s="5"/>
      <c r="N39" s="5"/>
      <c r="P39" s="8" t="str">
        <f aca="false">IF(K39="","",VLOOKUP(O39,CondicionReceptor!$B$2:$D$12,3,0))</f>
        <v/>
      </c>
      <c r="Q39" s="5"/>
      <c r="V39" s="5" t="s">
        <v>95</v>
      </c>
      <c r="W39" s="1" t="n">
        <v>11.4</v>
      </c>
      <c r="X39" s="1" t="n">
        <v>6.8</v>
      </c>
      <c r="Z39" s="9" t="n">
        <f aca="false">ROUND(W39*X39-Y39,2)</f>
        <v>77.52</v>
      </c>
      <c r="AA39" s="10" t="n">
        <v>0.21</v>
      </c>
      <c r="AB39" s="11" t="n">
        <f aca="false">ROUND(IFERROR(Z39*AA39,0),2)</f>
        <v>16.28</v>
      </c>
      <c r="AC39" s="11" t="n">
        <f aca="false">AB39+Z39</f>
        <v>93.8</v>
      </c>
      <c r="AD39" s="5"/>
      <c r="AE39" s="12"/>
      <c r="AF39" s="12"/>
      <c r="AG39" s="13"/>
      <c r="AH39" s="12"/>
      <c r="AI39" s="12"/>
      <c r="AJ39" s="14"/>
      <c r="AK39" s="9" t="n">
        <f aca="false">AI39*AJ39</f>
        <v>0</v>
      </c>
      <c r="AM39" s="15" t="str">
        <f aca="false">+A39</f>
        <v>NO</v>
      </c>
      <c r="AN39" s="15" t="n">
        <f aca="false">+B39</f>
        <v>30650940667</v>
      </c>
      <c r="AO39" s="15" t="str">
        <f aca="false">+C39</f>
        <v>Bustos &amp; Hope SH</v>
      </c>
      <c r="AP39" s="15" t="str">
        <f aca="false">+D39</f>
        <v>Responsable Inscripto</v>
      </c>
      <c r="AQ39" s="15" t="n">
        <f aca="false">E39</f>
        <v>5</v>
      </c>
      <c r="AR39" s="15" t="str">
        <f aca="false">TEXT(DAY(F39),"00")&amp;"/"&amp;TEXT(MONTH(F39),"00")&amp;"/"&amp;YEAR(F39)</f>
        <v>18/11/2025</v>
      </c>
      <c r="AS39" s="15" t="str">
        <f aca="false">TEXT(DAY(G39),"00")&amp;"/"&amp;TEXT(MONTH(G39),"00")&amp;"/"&amp;YEAR(G39)</f>
        <v>01/10/2025</v>
      </c>
      <c r="AT39" s="15" t="str">
        <f aca="false">TEXT(DAY(H39),"00")&amp;"/"&amp;TEXT(MONTH(H39),"00")&amp;"/"&amp;YEAR(H39)</f>
        <v>31/10/2025</v>
      </c>
      <c r="AU39" s="15" t="str">
        <f aca="false">TEXT(DAY(I39),"00")&amp;"/"&amp;TEXT(MONTH(I39),"00")&amp;"/"&amp;YEAR(I39)</f>
        <v>18/11/2025</v>
      </c>
      <c r="AV39" s="15" t="str">
        <f aca="false">IF(J39="","",J39)</f>
        <v/>
      </c>
      <c r="AW39" s="15" t="str">
        <f aca="false">IFERROR(VLOOKUP(K39,TiposComprobantes!$B$2:$C$37,2,0),"")</f>
        <v/>
      </c>
      <c r="AX39" s="15" t="str">
        <f aca="false">IFERROR(VLOOKUP(M39,TipoConceptos!$B$2:$C$4,2,0),"")</f>
        <v/>
      </c>
      <c r="AY39" s="15" t="n">
        <f aca="false">N39</f>
        <v>0</v>
      </c>
      <c r="AZ39" s="15" t="n">
        <f aca="false">IFERROR(VLOOKUP(O39,CondicionReceptor!$B$2:$C$12,2,0),0)</f>
        <v>0</v>
      </c>
      <c r="BA39" s="15" t="n">
        <f aca="false">IFERROR(VLOOKUP(Q39,TiposDocumentos!$B$2:$C$37,2,0),99)</f>
        <v>99</v>
      </c>
      <c r="BB39" s="15" t="n">
        <f aca="false">R39</f>
        <v>0</v>
      </c>
      <c r="BC39" s="15" t="str">
        <f aca="false">IF(S39="","",S39)</f>
        <v/>
      </c>
      <c r="BD39" s="15" t="str">
        <f aca="false">IF(T39="","",T39)</f>
        <v/>
      </c>
      <c r="BE39" s="15" t="str">
        <f aca="false">IF(U39="","",U39)</f>
        <v/>
      </c>
      <c r="BF39" s="15" t="str">
        <f aca="false">IF(V39="","",V39)</f>
        <v>Agregar items para hacer Factura Larga 7</v>
      </c>
      <c r="BG39" s="15" t="n">
        <f aca="false">IF(W39="","",W39)</f>
        <v>11.4</v>
      </c>
      <c r="BH39" s="15" t="n">
        <f aca="false">IF(X39="","",X39)</f>
        <v>6.8</v>
      </c>
      <c r="BI39" s="15" t="n">
        <f aca="false">IF(Y39="",0,Y39)</f>
        <v>0</v>
      </c>
      <c r="BJ39" s="11" t="n">
        <f aca="false">IF(Z39="","",Z39)</f>
        <v>77.52</v>
      </c>
      <c r="BK39" s="15" t="n">
        <f aca="false">VLOOKUP(AA39,TiposIVA!$B$2:$C$11,2,0)</f>
        <v>5</v>
      </c>
      <c r="BL39" s="11" t="n">
        <f aca="false">IF(AB39="","",AB39)</f>
        <v>16.28</v>
      </c>
      <c r="BM39" s="11" t="n">
        <f aca="false">IF(AC39="","",AC39)</f>
        <v>93.8</v>
      </c>
      <c r="BN39" s="16" t="str">
        <f aca="false">IFERROR(VLOOKUP(AD39,TiposComprobantes!$B$2:$C$37,2,0),"")</f>
        <v/>
      </c>
      <c r="BO39" s="16" t="str">
        <f aca="false">IF(AE39="","",AE39)</f>
        <v/>
      </c>
      <c r="BP39" s="16" t="str">
        <f aca="false">IF(AF39="","",AF39)</f>
        <v/>
      </c>
      <c r="BQ39" s="16" t="str">
        <f aca="false">IFERROR(VLOOKUP(AG39,TiposTributos!$B$1:$C$12,2,0),"")</f>
        <v/>
      </c>
      <c r="BR39" s="16" t="str">
        <f aca="false">IF(AH39="","",AH39)</f>
        <v/>
      </c>
      <c r="BS39" s="11" t="n">
        <f aca="false">AI39</f>
        <v>0</v>
      </c>
      <c r="BT39" s="11" t="n">
        <f aca="false">AJ39*100</f>
        <v>0</v>
      </c>
      <c r="BU39" s="11" t="n">
        <f aca="false">AK39</f>
        <v>0</v>
      </c>
      <c r="BW39" s="15" t="str">
        <f aca="false">IF(F39="","",CONCATENATE(AM39,"|'",AN39,"'|'",AO39,"'|'",AP39,"'|'",AQ39,"'|'",AR39,"'|'",AS39,"'|'",AT39,"'|'",AU39,"'|",AV39,"|",AW39,"|",AX39,"|'",AY39,"'|",AZ39,"|",BA39,"|",BB39,"|'",BC39,"'|'",BD39,"'|'",BE39,"'|'",BF39,"'|",BG39,"|",BH39,"|",BI39,"|",BJ39,"|",BK39,"|",BL39,"|",BM39,"|",BN39,"|",BO39,"|",BP39,"|",BQ39,"|'",BR39,"'|",BS39,"|",BT39,"|",BU39))</f>
        <v>NO|'30650940667'|'Bustos &amp; Hope SH'|'Responsable Inscripto'|'5'|'18/11/2025'|'01/10/2025'|'31/10/2025'|'18/11/2025'||||'0'|0|99|0|''|''|''|'Agregar items para hacer Factura Larga 7'|11,4|6,8|0|77,52|5|16,28|93,8|||||''|0|0|0</v>
      </c>
    </row>
    <row r="40" customFormat="false" ht="12.75" hidden="false" customHeight="false" outlineLevel="0" collapsed="false">
      <c r="A40" s="5" t="s">
        <v>88</v>
      </c>
      <c r="B40" s="1" t="n">
        <v>30650940667</v>
      </c>
      <c r="C40" s="5" t="s">
        <v>38</v>
      </c>
      <c r="D40" s="5" t="s">
        <v>39</v>
      </c>
      <c r="E40" s="1" t="n">
        <v>5</v>
      </c>
      <c r="F40" s="6" t="n">
        <f aca="true">TODAY()</f>
        <v>45979</v>
      </c>
      <c r="G40" s="7" t="n">
        <f aca="false">DATE(YEAR(H40),MONTH(H40),1)</f>
        <v>45931</v>
      </c>
      <c r="H40" s="7" t="n">
        <f aca="false">EOMONTH(F40,-1)</f>
        <v>45961</v>
      </c>
      <c r="I40" s="7" t="n">
        <f aca="false">F40</f>
        <v>45979</v>
      </c>
      <c r="K40" s="5"/>
      <c r="L40" s="8" t="str">
        <f aca="false">IF(K40="","",RIGHT(K40,1))</f>
        <v/>
      </c>
      <c r="M40" s="5"/>
      <c r="N40" s="5"/>
      <c r="P40" s="8" t="str">
        <f aca="false">IF(K40="","",VLOOKUP(O40,CondicionReceptor!$B$2:$D$12,3,0))</f>
        <v/>
      </c>
      <c r="Q40" s="5"/>
      <c r="V40" s="5" t="s">
        <v>96</v>
      </c>
      <c r="W40" s="1" t="n">
        <v>13.6</v>
      </c>
      <c r="X40" s="1" t="n">
        <v>10</v>
      </c>
      <c r="Z40" s="9" t="n">
        <f aca="false">ROUND(W40*X40-Y40,2)</f>
        <v>136</v>
      </c>
      <c r="AA40" s="10" t="n">
        <v>0.27</v>
      </c>
      <c r="AB40" s="11" t="n">
        <f aca="false">ROUND(IFERROR(Z40*AA40,0),2)</f>
        <v>36.72</v>
      </c>
      <c r="AC40" s="11" t="n">
        <f aca="false">AB40+Z40</f>
        <v>172.72</v>
      </c>
      <c r="AD40" s="5"/>
      <c r="AE40" s="12"/>
      <c r="AF40" s="12"/>
      <c r="AG40" s="13"/>
      <c r="AH40" s="12"/>
      <c r="AI40" s="12"/>
      <c r="AJ40" s="14"/>
      <c r="AK40" s="9" t="n">
        <f aca="false">AI40*AJ40</f>
        <v>0</v>
      </c>
      <c r="AM40" s="15" t="str">
        <f aca="false">+A40</f>
        <v>NO</v>
      </c>
      <c r="AN40" s="15" t="n">
        <f aca="false">+B40</f>
        <v>30650940667</v>
      </c>
      <c r="AO40" s="15" t="str">
        <f aca="false">+C40</f>
        <v>Bustos &amp; Hope SH</v>
      </c>
      <c r="AP40" s="15" t="str">
        <f aca="false">+D40</f>
        <v>Responsable Inscripto</v>
      </c>
      <c r="AQ40" s="15" t="n">
        <f aca="false">E40</f>
        <v>5</v>
      </c>
      <c r="AR40" s="15" t="str">
        <f aca="false">TEXT(DAY(F40),"00")&amp;"/"&amp;TEXT(MONTH(F40),"00")&amp;"/"&amp;YEAR(F40)</f>
        <v>18/11/2025</v>
      </c>
      <c r="AS40" s="15" t="str">
        <f aca="false">TEXT(DAY(G40),"00")&amp;"/"&amp;TEXT(MONTH(G40),"00")&amp;"/"&amp;YEAR(G40)</f>
        <v>01/10/2025</v>
      </c>
      <c r="AT40" s="15" t="str">
        <f aca="false">TEXT(DAY(H40),"00")&amp;"/"&amp;TEXT(MONTH(H40),"00")&amp;"/"&amp;YEAR(H40)</f>
        <v>31/10/2025</v>
      </c>
      <c r="AU40" s="15" t="str">
        <f aca="false">TEXT(DAY(I40),"00")&amp;"/"&amp;TEXT(MONTH(I40),"00")&amp;"/"&amp;YEAR(I40)</f>
        <v>18/11/2025</v>
      </c>
      <c r="AV40" s="15" t="str">
        <f aca="false">IF(J40="","",J40)</f>
        <v/>
      </c>
      <c r="AW40" s="15" t="str">
        <f aca="false">IFERROR(VLOOKUP(K40,TiposComprobantes!$B$2:$C$37,2,0),"")</f>
        <v/>
      </c>
      <c r="AX40" s="15" t="str">
        <f aca="false">IFERROR(VLOOKUP(M40,TipoConceptos!$B$2:$C$4,2,0),"")</f>
        <v/>
      </c>
      <c r="AY40" s="15" t="n">
        <f aca="false">N40</f>
        <v>0</v>
      </c>
      <c r="AZ40" s="15" t="n">
        <f aca="false">IFERROR(VLOOKUP(O40,CondicionReceptor!$B$2:$C$12,2,0),0)</f>
        <v>0</v>
      </c>
      <c r="BA40" s="15" t="n">
        <f aca="false">IFERROR(VLOOKUP(Q40,TiposDocumentos!$B$2:$C$37,2,0),99)</f>
        <v>99</v>
      </c>
      <c r="BB40" s="15" t="n">
        <f aca="false">R40</f>
        <v>0</v>
      </c>
      <c r="BC40" s="15" t="str">
        <f aca="false">IF(S40="","",S40)</f>
        <v/>
      </c>
      <c r="BD40" s="15" t="str">
        <f aca="false">IF(T40="","",T40)</f>
        <v/>
      </c>
      <c r="BE40" s="15" t="str">
        <f aca="false">IF(U40="","",U40)</f>
        <v/>
      </c>
      <c r="BF40" s="15" t="str">
        <f aca="false">IF(V40="","",V40)</f>
        <v>Agregar items para hacer Factura Larga 8</v>
      </c>
      <c r="BG40" s="15" t="n">
        <f aca="false">IF(W40="","",W40)</f>
        <v>13.6</v>
      </c>
      <c r="BH40" s="15" t="n">
        <f aca="false">IF(X40="","",X40)</f>
        <v>10</v>
      </c>
      <c r="BI40" s="15" t="n">
        <f aca="false">IF(Y40="",0,Y40)</f>
        <v>0</v>
      </c>
      <c r="BJ40" s="11" t="n">
        <f aca="false">IF(Z40="","",Z40)</f>
        <v>136</v>
      </c>
      <c r="BK40" s="15" t="n">
        <f aca="false">VLOOKUP(AA40,TiposIVA!$B$2:$C$11,2,0)</f>
        <v>6</v>
      </c>
      <c r="BL40" s="11" t="n">
        <f aca="false">IF(AB40="","",AB40)</f>
        <v>36.72</v>
      </c>
      <c r="BM40" s="11" t="n">
        <f aca="false">IF(AC40="","",AC40)</f>
        <v>172.72</v>
      </c>
      <c r="BN40" s="16" t="str">
        <f aca="false">IFERROR(VLOOKUP(AD40,TiposComprobantes!$B$2:$C$37,2,0),"")</f>
        <v/>
      </c>
      <c r="BO40" s="16" t="str">
        <f aca="false">IF(AE40="","",AE40)</f>
        <v/>
      </c>
      <c r="BP40" s="16" t="str">
        <f aca="false">IF(AF40="","",AF40)</f>
        <v/>
      </c>
      <c r="BQ40" s="16" t="str">
        <f aca="false">IFERROR(VLOOKUP(AG40,TiposTributos!$B$1:$C$12,2,0),"")</f>
        <v/>
      </c>
      <c r="BR40" s="16" t="str">
        <f aca="false">IF(AH40="","",AH40)</f>
        <v/>
      </c>
      <c r="BS40" s="11" t="n">
        <f aca="false">AI40</f>
        <v>0</v>
      </c>
      <c r="BT40" s="11" t="n">
        <f aca="false">AJ40*100</f>
        <v>0</v>
      </c>
      <c r="BU40" s="11" t="n">
        <f aca="false">AK40</f>
        <v>0</v>
      </c>
      <c r="BW40" s="15" t="str">
        <f aca="false">IF(F40="","",CONCATENATE(AM40,"|'",AN40,"'|'",AO40,"'|'",AP40,"'|'",AQ40,"'|'",AR40,"'|'",AS40,"'|'",AT40,"'|'",AU40,"'|",AV40,"|",AW40,"|",AX40,"|'",AY40,"'|",AZ40,"|",BA40,"|",BB40,"|'",BC40,"'|'",BD40,"'|'",BE40,"'|'",BF40,"'|",BG40,"|",BH40,"|",BI40,"|",BJ40,"|",BK40,"|",BL40,"|",BM40,"|",BN40,"|",BO40,"|",BP40,"|",BQ40,"|'",BR40,"'|",BS40,"|",BT40,"|",BU40))</f>
        <v>NO|'30650940667'|'Bustos &amp; Hope SH'|'Responsable Inscripto'|'5'|'18/11/2025'|'01/10/2025'|'31/10/2025'|'18/11/2025'||||'0'|0|99|0|''|''|''|'Agregar items para hacer Factura Larga 8'|13,6|10|0|136|6|36,72|172,72|||||''|0|0|0</v>
      </c>
    </row>
    <row r="41" customFormat="false" ht="12.75" hidden="false" customHeight="false" outlineLevel="0" collapsed="false">
      <c r="A41" s="5" t="s">
        <v>88</v>
      </c>
      <c r="B41" s="1" t="n">
        <v>30650940667</v>
      </c>
      <c r="C41" s="5" t="s">
        <v>38</v>
      </c>
      <c r="D41" s="5" t="s">
        <v>39</v>
      </c>
      <c r="E41" s="1" t="n">
        <v>5</v>
      </c>
      <c r="F41" s="6" t="n">
        <f aca="true">TODAY()</f>
        <v>45979</v>
      </c>
      <c r="G41" s="7" t="n">
        <f aca="false">DATE(YEAR(H41),MONTH(H41),1)</f>
        <v>45931</v>
      </c>
      <c r="H41" s="7" t="n">
        <f aca="false">EOMONTH(F41,-1)</f>
        <v>45961</v>
      </c>
      <c r="I41" s="7" t="n">
        <f aca="false">F41</f>
        <v>45979</v>
      </c>
      <c r="K41" s="5"/>
      <c r="L41" s="8" t="str">
        <f aca="false">IF(K41="","",RIGHT(K41,1))</f>
        <v/>
      </c>
      <c r="M41" s="5"/>
      <c r="N41" s="5"/>
      <c r="P41" s="8" t="str">
        <f aca="false">IF(K41="","",VLOOKUP(O41,CondicionReceptor!$B$2:$D$12,3,0))</f>
        <v/>
      </c>
      <c r="Q41" s="5"/>
      <c r="V41" s="5" t="s">
        <v>97</v>
      </c>
      <c r="W41" s="1" t="n">
        <v>230</v>
      </c>
      <c r="X41" s="1" t="n">
        <v>3</v>
      </c>
      <c r="Z41" s="9" t="n">
        <f aca="false">ROUND(W41*X41-Y41,2)</f>
        <v>690</v>
      </c>
      <c r="AA41" s="10" t="n">
        <v>0.025</v>
      </c>
      <c r="AB41" s="11" t="n">
        <f aca="false">ROUND(IFERROR(Z41*AA41,0),2)</f>
        <v>17.25</v>
      </c>
      <c r="AC41" s="11" t="n">
        <f aca="false">AB41+Z41</f>
        <v>707.25</v>
      </c>
      <c r="AD41" s="5"/>
      <c r="AE41" s="12"/>
      <c r="AF41" s="12"/>
      <c r="AG41" s="13"/>
      <c r="AH41" s="12"/>
      <c r="AI41" s="12"/>
      <c r="AJ41" s="14"/>
      <c r="AK41" s="9" t="n">
        <f aca="false">AI41*AJ41</f>
        <v>0</v>
      </c>
      <c r="AM41" s="15" t="str">
        <f aca="false">+A41</f>
        <v>NO</v>
      </c>
      <c r="AN41" s="15" t="n">
        <f aca="false">+B41</f>
        <v>30650940667</v>
      </c>
      <c r="AO41" s="15" t="str">
        <f aca="false">+C41</f>
        <v>Bustos &amp; Hope SH</v>
      </c>
      <c r="AP41" s="15" t="str">
        <f aca="false">+D41</f>
        <v>Responsable Inscripto</v>
      </c>
      <c r="AQ41" s="15" t="n">
        <f aca="false">E41</f>
        <v>5</v>
      </c>
      <c r="AR41" s="15" t="str">
        <f aca="false">TEXT(DAY(F41),"00")&amp;"/"&amp;TEXT(MONTH(F41),"00")&amp;"/"&amp;YEAR(F41)</f>
        <v>18/11/2025</v>
      </c>
      <c r="AS41" s="15" t="str">
        <f aca="false">TEXT(DAY(G41),"00")&amp;"/"&amp;TEXT(MONTH(G41),"00")&amp;"/"&amp;YEAR(G41)</f>
        <v>01/10/2025</v>
      </c>
      <c r="AT41" s="15" t="str">
        <f aca="false">TEXT(DAY(H41),"00")&amp;"/"&amp;TEXT(MONTH(H41),"00")&amp;"/"&amp;YEAR(H41)</f>
        <v>31/10/2025</v>
      </c>
      <c r="AU41" s="15" t="str">
        <f aca="false">TEXT(DAY(I41),"00")&amp;"/"&amp;TEXT(MONTH(I41),"00")&amp;"/"&amp;YEAR(I41)</f>
        <v>18/11/2025</v>
      </c>
      <c r="AV41" s="15" t="str">
        <f aca="false">IF(J41="","",J41)</f>
        <v/>
      </c>
      <c r="AW41" s="15" t="str">
        <f aca="false">IFERROR(VLOOKUP(K41,TiposComprobantes!$B$2:$C$37,2,0),"")</f>
        <v/>
      </c>
      <c r="AX41" s="15" t="str">
        <f aca="false">IFERROR(VLOOKUP(M41,TipoConceptos!$B$2:$C$4,2,0),"")</f>
        <v/>
      </c>
      <c r="AY41" s="15" t="n">
        <f aca="false">N41</f>
        <v>0</v>
      </c>
      <c r="AZ41" s="15" t="n">
        <f aca="false">IFERROR(VLOOKUP(O41,CondicionReceptor!$B$2:$C$12,2,0),0)</f>
        <v>0</v>
      </c>
      <c r="BA41" s="15" t="n">
        <f aca="false">IFERROR(VLOOKUP(Q41,TiposDocumentos!$B$2:$C$37,2,0),99)</f>
        <v>99</v>
      </c>
      <c r="BB41" s="15" t="n">
        <f aca="false">R41</f>
        <v>0</v>
      </c>
      <c r="BC41" s="15" t="str">
        <f aca="false">IF(S41="","",S41)</f>
        <v/>
      </c>
      <c r="BD41" s="15" t="str">
        <f aca="false">IF(T41="","",T41)</f>
        <v/>
      </c>
      <c r="BE41" s="15" t="str">
        <f aca="false">IF(U41="","",U41)</f>
        <v/>
      </c>
      <c r="BF41" s="15" t="str">
        <f aca="false">IF(V41="","",V41)</f>
        <v>Agregar items para hacer Factura Larga 9</v>
      </c>
      <c r="BG41" s="15" t="n">
        <f aca="false">IF(W41="","",W41)</f>
        <v>230</v>
      </c>
      <c r="BH41" s="15" t="n">
        <f aca="false">IF(X41="","",X41)</f>
        <v>3</v>
      </c>
      <c r="BI41" s="15" t="n">
        <f aca="false">IF(Y41="",0,Y41)</f>
        <v>0</v>
      </c>
      <c r="BJ41" s="11" t="n">
        <f aca="false">IF(Z41="","",Z41)</f>
        <v>690</v>
      </c>
      <c r="BK41" s="15" t="n">
        <f aca="false">VLOOKUP(AA41,TiposIVA!$B$2:$C$11,2,0)</f>
        <v>9</v>
      </c>
      <c r="BL41" s="11" t="n">
        <f aca="false">IF(AB41="","",AB41)</f>
        <v>17.25</v>
      </c>
      <c r="BM41" s="11" t="n">
        <f aca="false">IF(AC41="","",AC41)</f>
        <v>707.25</v>
      </c>
      <c r="BN41" s="16" t="str">
        <f aca="false">IFERROR(VLOOKUP(AD41,TiposComprobantes!$B$2:$C$37,2,0),"")</f>
        <v/>
      </c>
      <c r="BO41" s="16" t="str">
        <f aca="false">IF(AE41="","",AE41)</f>
        <v/>
      </c>
      <c r="BP41" s="16" t="str">
        <f aca="false">IF(AF41="","",AF41)</f>
        <v/>
      </c>
      <c r="BQ41" s="16" t="str">
        <f aca="false">IFERROR(VLOOKUP(AG41,TiposTributos!$B$1:$C$12,2,0),"")</f>
        <v/>
      </c>
      <c r="BR41" s="16" t="str">
        <f aca="false">IF(AH41="","",AH41)</f>
        <v/>
      </c>
      <c r="BS41" s="11" t="n">
        <f aca="false">AI41</f>
        <v>0</v>
      </c>
      <c r="BT41" s="11" t="n">
        <f aca="false">AJ41*100</f>
        <v>0</v>
      </c>
      <c r="BU41" s="11" t="n">
        <f aca="false">AK41</f>
        <v>0</v>
      </c>
      <c r="BW41" s="15" t="str">
        <f aca="false">IF(F41="","",CONCATENATE(AM41,"|'",AN41,"'|'",AO41,"'|'",AP41,"'|'",AQ41,"'|'",AR41,"'|'",AS41,"'|'",AT41,"'|'",AU41,"'|",AV41,"|",AW41,"|",AX41,"|'",AY41,"'|",AZ41,"|",BA41,"|",BB41,"|'",BC41,"'|'",BD41,"'|'",BE41,"'|'",BF41,"'|",BG41,"|",BH41,"|",BI41,"|",BJ41,"|",BK41,"|",BL41,"|",BM41,"|",BN41,"|",BO41,"|",BP41,"|",BQ41,"|'",BR41,"'|",BS41,"|",BT41,"|",BU41))</f>
        <v>NO|'30650940667'|'Bustos &amp; Hope SH'|'Responsable Inscripto'|'5'|'18/11/2025'|'01/10/2025'|'31/10/2025'|'18/11/2025'||||'0'|0|99|0|''|''|''|'Agregar items para hacer Factura Larga 9'|230|3|0|690|9|17,25|707,25|||||''|0|0|0</v>
      </c>
    </row>
    <row r="42" customFormat="false" ht="12.75" hidden="false" customHeight="false" outlineLevel="0" collapsed="false">
      <c r="A42" s="5" t="s">
        <v>88</v>
      </c>
      <c r="B42" s="1" t="n">
        <v>30650940667</v>
      </c>
      <c r="C42" s="5" t="s">
        <v>38</v>
      </c>
      <c r="D42" s="5" t="s">
        <v>39</v>
      </c>
      <c r="E42" s="1" t="n">
        <v>5</v>
      </c>
      <c r="F42" s="6" t="n">
        <f aca="true">TODAY()</f>
        <v>45979</v>
      </c>
      <c r="G42" s="7" t="n">
        <f aca="false">DATE(YEAR(H42),MONTH(H42),1)</f>
        <v>45931</v>
      </c>
      <c r="H42" s="7" t="n">
        <f aca="false">EOMONTH(F42,-1)</f>
        <v>45961</v>
      </c>
      <c r="I42" s="7" t="n">
        <f aca="false">F42</f>
        <v>45979</v>
      </c>
      <c r="K42" s="5"/>
      <c r="L42" s="8" t="str">
        <f aca="false">IF(K42="","",RIGHT(K42,1))</f>
        <v/>
      </c>
      <c r="M42" s="5"/>
      <c r="N42" s="5"/>
      <c r="P42" s="8" t="str">
        <f aca="false">IF(K42="","",VLOOKUP(O42,CondicionReceptor!$B$2:$D$12,3,0))</f>
        <v/>
      </c>
      <c r="Q42" s="5"/>
      <c r="V42" s="5" t="s">
        <v>98</v>
      </c>
      <c r="W42" s="1" t="n">
        <v>454</v>
      </c>
      <c r="X42" s="1" t="n">
        <v>0.7</v>
      </c>
      <c r="Z42" s="9" t="n">
        <f aca="false">ROUND(W42*X42-Y42,2)</f>
        <v>317.8</v>
      </c>
      <c r="AA42" s="10" t="n">
        <v>0.05</v>
      </c>
      <c r="AB42" s="11" t="n">
        <f aca="false">ROUND(IFERROR(Z42*AA42,0),2)</f>
        <v>15.89</v>
      </c>
      <c r="AC42" s="11" t="n">
        <f aca="false">AB42+Z42</f>
        <v>333.69</v>
      </c>
      <c r="AD42" s="5"/>
      <c r="AE42" s="12"/>
      <c r="AF42" s="12"/>
      <c r="AG42" s="13"/>
      <c r="AH42" s="12"/>
      <c r="AI42" s="12"/>
      <c r="AJ42" s="14"/>
      <c r="AK42" s="9" t="n">
        <f aca="false">AI42*AJ42</f>
        <v>0</v>
      </c>
      <c r="AM42" s="15" t="str">
        <f aca="false">+A42</f>
        <v>NO</v>
      </c>
      <c r="AN42" s="15" t="n">
        <f aca="false">+B42</f>
        <v>30650940667</v>
      </c>
      <c r="AO42" s="15" t="str">
        <f aca="false">+C42</f>
        <v>Bustos &amp; Hope SH</v>
      </c>
      <c r="AP42" s="15" t="str">
        <f aca="false">+D42</f>
        <v>Responsable Inscripto</v>
      </c>
      <c r="AQ42" s="15" t="n">
        <f aca="false">E42</f>
        <v>5</v>
      </c>
      <c r="AR42" s="15" t="str">
        <f aca="false">TEXT(DAY(F42),"00")&amp;"/"&amp;TEXT(MONTH(F42),"00")&amp;"/"&amp;YEAR(F42)</f>
        <v>18/11/2025</v>
      </c>
      <c r="AS42" s="15" t="str">
        <f aca="false">TEXT(DAY(G42),"00")&amp;"/"&amp;TEXT(MONTH(G42),"00")&amp;"/"&amp;YEAR(G42)</f>
        <v>01/10/2025</v>
      </c>
      <c r="AT42" s="15" t="str">
        <f aca="false">TEXT(DAY(H42),"00")&amp;"/"&amp;TEXT(MONTH(H42),"00")&amp;"/"&amp;YEAR(H42)</f>
        <v>31/10/2025</v>
      </c>
      <c r="AU42" s="15" t="str">
        <f aca="false">TEXT(DAY(I42),"00")&amp;"/"&amp;TEXT(MONTH(I42),"00")&amp;"/"&amp;YEAR(I42)</f>
        <v>18/11/2025</v>
      </c>
      <c r="AV42" s="15" t="str">
        <f aca="false">IF(J42="","",J42)</f>
        <v/>
      </c>
      <c r="AW42" s="15" t="str">
        <f aca="false">IFERROR(VLOOKUP(K42,TiposComprobantes!$B$2:$C$37,2,0),"")</f>
        <v/>
      </c>
      <c r="AX42" s="15" t="str">
        <f aca="false">IFERROR(VLOOKUP(M42,TipoConceptos!$B$2:$C$4,2,0),"")</f>
        <v/>
      </c>
      <c r="AY42" s="15" t="n">
        <f aca="false">N42</f>
        <v>0</v>
      </c>
      <c r="AZ42" s="15" t="n">
        <f aca="false">IFERROR(VLOOKUP(O42,CondicionReceptor!$B$2:$C$12,2,0),0)</f>
        <v>0</v>
      </c>
      <c r="BA42" s="15" t="n">
        <f aca="false">IFERROR(VLOOKUP(Q42,TiposDocumentos!$B$2:$C$37,2,0),99)</f>
        <v>99</v>
      </c>
      <c r="BB42" s="15" t="n">
        <f aca="false">R42</f>
        <v>0</v>
      </c>
      <c r="BC42" s="15" t="str">
        <f aca="false">IF(S42="","",S42)</f>
        <v/>
      </c>
      <c r="BD42" s="15" t="str">
        <f aca="false">IF(T42="","",T42)</f>
        <v/>
      </c>
      <c r="BE42" s="15" t="str">
        <f aca="false">IF(U42="","",U42)</f>
        <v/>
      </c>
      <c r="BF42" s="15" t="str">
        <f aca="false">IF(V42="","",V42)</f>
        <v>Agregar items para hacer Factura Larga 10</v>
      </c>
      <c r="BG42" s="15" t="n">
        <f aca="false">IF(W42="","",W42)</f>
        <v>454</v>
      </c>
      <c r="BH42" s="15" t="n">
        <f aca="false">IF(X42="","",X42)</f>
        <v>0.7</v>
      </c>
      <c r="BI42" s="15" t="n">
        <f aca="false">IF(Y42="",0,Y42)</f>
        <v>0</v>
      </c>
      <c r="BJ42" s="11" t="n">
        <f aca="false">IF(Z42="","",Z42)</f>
        <v>317.8</v>
      </c>
      <c r="BK42" s="15" t="n">
        <f aca="false">VLOOKUP(AA42,TiposIVA!$B$2:$C$11,2,0)</f>
        <v>8</v>
      </c>
      <c r="BL42" s="11" t="n">
        <f aca="false">IF(AB42="","",AB42)</f>
        <v>15.89</v>
      </c>
      <c r="BM42" s="11" t="n">
        <f aca="false">IF(AC42="","",AC42)</f>
        <v>333.69</v>
      </c>
      <c r="BN42" s="16" t="str">
        <f aca="false">IFERROR(VLOOKUP(AD42,TiposComprobantes!$B$2:$C$37,2,0),"")</f>
        <v/>
      </c>
      <c r="BO42" s="16" t="str">
        <f aca="false">IF(AE42="","",AE42)</f>
        <v/>
      </c>
      <c r="BP42" s="16" t="str">
        <f aca="false">IF(AF42="","",AF42)</f>
        <v/>
      </c>
      <c r="BQ42" s="16" t="str">
        <f aca="false">IFERROR(VLOOKUP(AG42,TiposTributos!$B$1:$C$12,2,0),"")</f>
        <v/>
      </c>
      <c r="BR42" s="16" t="str">
        <f aca="false">IF(AH42="","",AH42)</f>
        <v/>
      </c>
      <c r="BS42" s="11" t="n">
        <f aca="false">AI42</f>
        <v>0</v>
      </c>
      <c r="BT42" s="11" t="n">
        <f aca="false">AJ42*100</f>
        <v>0</v>
      </c>
      <c r="BU42" s="11" t="n">
        <f aca="false">AK42</f>
        <v>0</v>
      </c>
      <c r="BW42" s="15" t="str">
        <f aca="false">IF(F42="","",CONCATENATE(AM42,"|'",AN42,"'|'",AO42,"'|'",AP42,"'|'",AQ42,"'|'",AR42,"'|'",AS42,"'|'",AT42,"'|'",AU42,"'|",AV42,"|",AW42,"|",AX42,"|'",AY42,"'|",AZ42,"|",BA42,"|",BB42,"|'",BC42,"'|'",BD42,"'|'",BE42,"'|'",BF42,"'|",BG42,"|",BH42,"|",BI42,"|",BJ42,"|",BK42,"|",BL42,"|",BM42,"|",BN42,"|",BO42,"|",BP42,"|",BQ42,"|'",BR42,"'|",BS42,"|",BT42,"|",BU42))</f>
        <v>NO|'30650940667'|'Bustos &amp; Hope SH'|'Responsable Inscripto'|'5'|'18/11/2025'|'01/10/2025'|'31/10/2025'|'18/11/2025'||||'0'|0|99|0|''|''|''|'Agregar items para hacer Factura Larga 10'|454|0,7|0|317,8|8|15,89|333,69|||||''|0|0|0</v>
      </c>
    </row>
    <row r="43" customFormat="false" ht="12.75" hidden="false" customHeight="false" outlineLevel="0" collapsed="false">
      <c r="A43" s="5" t="s">
        <v>88</v>
      </c>
      <c r="B43" s="1" t="n">
        <v>30650940667</v>
      </c>
      <c r="C43" s="5" t="s">
        <v>38</v>
      </c>
      <c r="D43" s="5" t="s">
        <v>39</v>
      </c>
      <c r="E43" s="1" t="n">
        <v>5</v>
      </c>
      <c r="F43" s="6" t="n">
        <f aca="true">TODAY()</f>
        <v>45979</v>
      </c>
      <c r="G43" s="7" t="n">
        <f aca="false">DATE(YEAR(H43),MONTH(H43),1)</f>
        <v>45931</v>
      </c>
      <c r="H43" s="7" t="n">
        <f aca="false">EOMONTH(F43,-1)</f>
        <v>45961</v>
      </c>
      <c r="I43" s="7" t="n">
        <f aca="false">F43</f>
        <v>45979</v>
      </c>
      <c r="K43" s="5"/>
      <c r="L43" s="8" t="str">
        <f aca="false">IF(K43="","",RIGHT(K43,1))</f>
        <v/>
      </c>
      <c r="M43" s="5"/>
      <c r="N43" s="5"/>
      <c r="P43" s="8" t="str">
        <f aca="false">IF(K43="","",VLOOKUP(O43,CondicionReceptor!$B$2:$D$12,3,0))</f>
        <v/>
      </c>
      <c r="Q43" s="5"/>
      <c r="V43" s="5" t="s">
        <v>99</v>
      </c>
      <c r="W43" s="1" t="n">
        <v>2.3</v>
      </c>
      <c r="X43" s="1" t="n">
        <v>135</v>
      </c>
      <c r="Z43" s="9" t="n">
        <f aca="false">ROUND(W43*X43-Y43,2)</f>
        <v>310.5</v>
      </c>
      <c r="AA43" s="10" t="s">
        <v>62</v>
      </c>
      <c r="AB43" s="11" t="n">
        <f aca="false">ROUND(IFERROR(Z43*AA43,0),2)</f>
        <v>0</v>
      </c>
      <c r="AC43" s="11" t="n">
        <f aca="false">AB43+Z43</f>
        <v>310.5</v>
      </c>
      <c r="AD43" s="5"/>
      <c r="AE43" s="12"/>
      <c r="AF43" s="12"/>
      <c r="AG43" s="13"/>
      <c r="AH43" s="12"/>
      <c r="AI43" s="12"/>
      <c r="AJ43" s="14"/>
      <c r="AK43" s="9" t="n">
        <f aca="false">AI43*AJ43</f>
        <v>0</v>
      </c>
      <c r="AM43" s="15" t="str">
        <f aca="false">+A43</f>
        <v>NO</v>
      </c>
      <c r="AN43" s="15" t="n">
        <f aca="false">+B43</f>
        <v>30650940667</v>
      </c>
      <c r="AO43" s="15" t="str">
        <f aca="false">+C43</f>
        <v>Bustos &amp; Hope SH</v>
      </c>
      <c r="AP43" s="15" t="str">
        <f aca="false">+D43</f>
        <v>Responsable Inscripto</v>
      </c>
      <c r="AQ43" s="15" t="n">
        <f aca="false">E43</f>
        <v>5</v>
      </c>
      <c r="AR43" s="15" t="str">
        <f aca="false">TEXT(DAY(F43),"00")&amp;"/"&amp;TEXT(MONTH(F43),"00")&amp;"/"&amp;YEAR(F43)</f>
        <v>18/11/2025</v>
      </c>
      <c r="AS43" s="15" t="str">
        <f aca="false">TEXT(DAY(G43),"00")&amp;"/"&amp;TEXT(MONTH(G43),"00")&amp;"/"&amp;YEAR(G43)</f>
        <v>01/10/2025</v>
      </c>
      <c r="AT43" s="15" t="str">
        <f aca="false">TEXT(DAY(H43),"00")&amp;"/"&amp;TEXT(MONTH(H43),"00")&amp;"/"&amp;YEAR(H43)</f>
        <v>31/10/2025</v>
      </c>
      <c r="AU43" s="15" t="str">
        <f aca="false">TEXT(DAY(I43),"00")&amp;"/"&amp;TEXT(MONTH(I43),"00")&amp;"/"&amp;YEAR(I43)</f>
        <v>18/11/2025</v>
      </c>
      <c r="AV43" s="15" t="str">
        <f aca="false">IF(J43="","",J43)</f>
        <v/>
      </c>
      <c r="AW43" s="15" t="str">
        <f aca="false">IFERROR(VLOOKUP(K43,TiposComprobantes!$B$2:$C$37,2,0),"")</f>
        <v/>
      </c>
      <c r="AX43" s="15" t="str">
        <f aca="false">IFERROR(VLOOKUP(M43,TipoConceptos!$B$2:$C$4,2,0),"")</f>
        <v/>
      </c>
      <c r="AY43" s="15" t="n">
        <f aca="false">N43</f>
        <v>0</v>
      </c>
      <c r="AZ43" s="15" t="n">
        <f aca="false">IFERROR(VLOOKUP(O43,CondicionReceptor!$B$2:$C$12,2,0),0)</f>
        <v>0</v>
      </c>
      <c r="BA43" s="15" t="n">
        <f aca="false">IFERROR(VLOOKUP(Q43,TiposDocumentos!$B$2:$C$37,2,0),99)</f>
        <v>99</v>
      </c>
      <c r="BB43" s="15" t="n">
        <f aca="false">R43</f>
        <v>0</v>
      </c>
      <c r="BC43" s="15" t="str">
        <f aca="false">IF(S43="","",S43)</f>
        <v/>
      </c>
      <c r="BD43" s="15" t="str">
        <f aca="false">IF(T43="","",T43)</f>
        <v/>
      </c>
      <c r="BE43" s="15" t="str">
        <f aca="false">IF(U43="","",U43)</f>
        <v/>
      </c>
      <c r="BF43" s="15" t="str">
        <f aca="false">IF(V43="","",V43)</f>
        <v>Agregar items para hacer Factura Larga 11</v>
      </c>
      <c r="BG43" s="15" t="n">
        <f aca="false">IF(W43="","",W43)</f>
        <v>2.3</v>
      </c>
      <c r="BH43" s="15" t="n">
        <f aca="false">IF(X43="","",X43)</f>
        <v>135</v>
      </c>
      <c r="BI43" s="15" t="n">
        <f aca="false">IF(Y43="",0,Y43)</f>
        <v>0</v>
      </c>
      <c r="BJ43" s="11" t="n">
        <f aca="false">IF(Z43="","",Z43)</f>
        <v>310.5</v>
      </c>
      <c r="BK43" s="15" t="str">
        <f aca="false">VLOOKUP(AA43,TiposIVA!$B$2:$C$11,2,0)</f>
        <v>NG</v>
      </c>
      <c r="BL43" s="11" t="n">
        <f aca="false">IF(AB43="","",AB43)</f>
        <v>0</v>
      </c>
      <c r="BM43" s="11" t="n">
        <f aca="false">IF(AC43="","",AC43)</f>
        <v>310.5</v>
      </c>
      <c r="BN43" s="16" t="str">
        <f aca="false">IFERROR(VLOOKUP(AD43,TiposComprobantes!$B$2:$C$37,2,0),"")</f>
        <v/>
      </c>
      <c r="BO43" s="16" t="str">
        <f aca="false">IF(AE43="","",AE43)</f>
        <v/>
      </c>
      <c r="BP43" s="16" t="str">
        <f aca="false">IF(AF43="","",AF43)</f>
        <v/>
      </c>
      <c r="BQ43" s="16" t="str">
        <f aca="false">IFERROR(VLOOKUP(AG43,TiposTributos!$B$1:$C$12,2,0),"")</f>
        <v/>
      </c>
      <c r="BR43" s="16" t="str">
        <f aca="false">IF(AH43="","",AH43)</f>
        <v/>
      </c>
      <c r="BS43" s="11" t="n">
        <f aca="false">AI43</f>
        <v>0</v>
      </c>
      <c r="BT43" s="11" t="n">
        <f aca="false">AJ43*100</f>
        <v>0</v>
      </c>
      <c r="BU43" s="11" t="n">
        <f aca="false">AK43</f>
        <v>0</v>
      </c>
      <c r="BW43" s="15" t="str">
        <f aca="false">IF(F43="","",CONCATENATE(AM43,"|'",AN43,"'|'",AO43,"'|'",AP43,"'|'",AQ43,"'|'",AR43,"'|'",AS43,"'|'",AT43,"'|'",AU43,"'|",AV43,"|",AW43,"|",AX43,"|'",AY43,"'|",AZ43,"|",BA43,"|",BB43,"|'",BC43,"'|'",BD43,"'|'",BE43,"'|'",BF43,"'|",BG43,"|",BH43,"|",BI43,"|",BJ43,"|",BK43,"|",BL43,"|",BM43,"|",BN43,"|",BO43,"|",BP43,"|",BQ43,"|'",BR43,"'|",BS43,"|",BT43,"|",BU43))</f>
        <v>NO|'30650940667'|'Bustos &amp; Hope SH'|'Responsable Inscripto'|'5'|'18/11/2025'|'01/10/2025'|'31/10/2025'|'18/11/2025'||||'0'|0|99|0|''|''|''|'Agregar items para hacer Factura Larga 11'|2,3|135|0|310,5|NG|0|310,5|||||''|0|0|0</v>
      </c>
    </row>
    <row r="44" customFormat="false" ht="12.75" hidden="false" customHeight="false" outlineLevel="0" collapsed="false">
      <c r="A44" s="5" t="s">
        <v>88</v>
      </c>
      <c r="B44" s="1" t="n">
        <v>30650940667</v>
      </c>
      <c r="C44" s="5" t="s">
        <v>38</v>
      </c>
      <c r="D44" s="5" t="s">
        <v>39</v>
      </c>
      <c r="E44" s="1" t="n">
        <v>5</v>
      </c>
      <c r="F44" s="6" t="n">
        <f aca="true">TODAY()</f>
        <v>45979</v>
      </c>
      <c r="G44" s="7" t="n">
        <f aca="false">DATE(YEAR(H44),MONTH(H44),1)</f>
        <v>45931</v>
      </c>
      <c r="H44" s="7" t="n">
        <f aca="false">EOMONTH(F44,-1)</f>
        <v>45961</v>
      </c>
      <c r="I44" s="7" t="n">
        <f aca="false">F44</f>
        <v>45979</v>
      </c>
      <c r="K44" s="5"/>
      <c r="L44" s="8" t="str">
        <f aca="false">IF(K44="","",RIGHT(K44,1))</f>
        <v/>
      </c>
      <c r="M44" s="5"/>
      <c r="N44" s="5"/>
      <c r="P44" s="8" t="str">
        <f aca="false">IF(K44="","",VLOOKUP(O44,CondicionReceptor!$B$2:$D$12,3,0))</f>
        <v/>
      </c>
      <c r="Q44" s="5"/>
      <c r="V44" s="5" t="s">
        <v>100</v>
      </c>
      <c r="W44" s="1" t="n">
        <v>4.5</v>
      </c>
      <c r="X44" s="1" t="n">
        <v>135</v>
      </c>
      <c r="Z44" s="9" t="n">
        <f aca="false">ROUND(W44*X44-Y44,2)</f>
        <v>607.5</v>
      </c>
      <c r="AA44" s="10" t="s">
        <v>66</v>
      </c>
      <c r="AB44" s="11" t="n">
        <f aca="false">ROUND(IFERROR(Z44*AA44,0),2)</f>
        <v>0</v>
      </c>
      <c r="AC44" s="11" t="n">
        <f aca="false">AB44+Z44</f>
        <v>607.5</v>
      </c>
      <c r="AD44" s="5"/>
      <c r="AE44" s="12"/>
      <c r="AF44" s="12"/>
      <c r="AG44" s="13"/>
      <c r="AH44" s="12"/>
      <c r="AI44" s="12"/>
      <c r="AJ44" s="14"/>
      <c r="AK44" s="9" t="n">
        <f aca="false">AI44*AJ44</f>
        <v>0</v>
      </c>
      <c r="AM44" s="15" t="str">
        <f aca="false">+A44</f>
        <v>NO</v>
      </c>
      <c r="AN44" s="15" t="n">
        <f aca="false">+B44</f>
        <v>30650940667</v>
      </c>
      <c r="AO44" s="15" t="str">
        <f aca="false">+C44</f>
        <v>Bustos &amp; Hope SH</v>
      </c>
      <c r="AP44" s="15" t="str">
        <f aca="false">+D44</f>
        <v>Responsable Inscripto</v>
      </c>
      <c r="AQ44" s="15" t="n">
        <f aca="false">E44</f>
        <v>5</v>
      </c>
      <c r="AR44" s="15" t="str">
        <f aca="false">TEXT(DAY(F44),"00")&amp;"/"&amp;TEXT(MONTH(F44),"00")&amp;"/"&amp;YEAR(F44)</f>
        <v>18/11/2025</v>
      </c>
      <c r="AS44" s="15" t="str">
        <f aca="false">TEXT(DAY(G44),"00")&amp;"/"&amp;TEXT(MONTH(G44),"00")&amp;"/"&amp;YEAR(G44)</f>
        <v>01/10/2025</v>
      </c>
      <c r="AT44" s="15" t="str">
        <f aca="false">TEXT(DAY(H44),"00")&amp;"/"&amp;TEXT(MONTH(H44),"00")&amp;"/"&amp;YEAR(H44)</f>
        <v>31/10/2025</v>
      </c>
      <c r="AU44" s="15" t="str">
        <f aca="false">TEXT(DAY(I44),"00")&amp;"/"&amp;TEXT(MONTH(I44),"00")&amp;"/"&amp;YEAR(I44)</f>
        <v>18/11/2025</v>
      </c>
      <c r="AV44" s="15" t="str">
        <f aca="false">IF(J44="","",J44)</f>
        <v/>
      </c>
      <c r="AW44" s="15" t="str">
        <f aca="false">IFERROR(VLOOKUP(K44,TiposComprobantes!$B$2:$C$37,2,0),"")</f>
        <v/>
      </c>
      <c r="AX44" s="15" t="str">
        <f aca="false">IFERROR(VLOOKUP(M44,TipoConceptos!$B$2:$C$4,2,0),"")</f>
        <v/>
      </c>
      <c r="AY44" s="15" t="n">
        <f aca="false">N44</f>
        <v>0</v>
      </c>
      <c r="AZ44" s="15" t="n">
        <f aca="false">IFERROR(VLOOKUP(O44,CondicionReceptor!$B$2:$C$12,2,0),0)</f>
        <v>0</v>
      </c>
      <c r="BA44" s="15" t="n">
        <f aca="false">IFERROR(VLOOKUP(Q44,TiposDocumentos!$B$2:$C$37,2,0),99)</f>
        <v>99</v>
      </c>
      <c r="BB44" s="15" t="n">
        <f aca="false">R44</f>
        <v>0</v>
      </c>
      <c r="BC44" s="15" t="str">
        <f aca="false">IF(S44="","",S44)</f>
        <v/>
      </c>
      <c r="BD44" s="15" t="str">
        <f aca="false">IF(T44="","",T44)</f>
        <v/>
      </c>
      <c r="BE44" s="15" t="str">
        <f aca="false">IF(U44="","",U44)</f>
        <v/>
      </c>
      <c r="BF44" s="15" t="str">
        <f aca="false">IF(V44="","",V44)</f>
        <v>Agregar items para hacer Factura Larga 12</v>
      </c>
      <c r="BG44" s="15" t="n">
        <f aca="false">IF(W44="","",W44)</f>
        <v>4.5</v>
      </c>
      <c r="BH44" s="15" t="n">
        <f aca="false">IF(X44="","",X44)</f>
        <v>135</v>
      </c>
      <c r="BI44" s="15" t="n">
        <f aca="false">IF(Y44="",0,Y44)</f>
        <v>0</v>
      </c>
      <c r="BJ44" s="11" t="n">
        <f aca="false">IF(Z44="","",Z44)</f>
        <v>607.5</v>
      </c>
      <c r="BK44" s="15" t="str">
        <f aca="false">VLOOKUP(AA44,TiposIVA!$B$2:$C$11,2,0)</f>
        <v>E</v>
      </c>
      <c r="BL44" s="11" t="n">
        <f aca="false">IF(AB44="","",AB44)</f>
        <v>0</v>
      </c>
      <c r="BM44" s="11" t="n">
        <f aca="false">IF(AC44="","",AC44)</f>
        <v>607.5</v>
      </c>
      <c r="BN44" s="16" t="str">
        <f aca="false">IFERROR(VLOOKUP(AD44,TiposComprobantes!$B$2:$C$37,2,0),"")</f>
        <v/>
      </c>
      <c r="BO44" s="16" t="str">
        <f aca="false">IF(AE44="","",AE44)</f>
        <v/>
      </c>
      <c r="BP44" s="16" t="str">
        <f aca="false">IF(AF44="","",AF44)</f>
        <v/>
      </c>
      <c r="BQ44" s="16" t="str">
        <f aca="false">IFERROR(VLOOKUP(AG44,TiposTributos!$B$1:$C$12,2,0),"")</f>
        <v/>
      </c>
      <c r="BR44" s="16" t="str">
        <f aca="false">IF(AH44="","",AH44)</f>
        <v/>
      </c>
      <c r="BS44" s="11" t="n">
        <f aca="false">AI44</f>
        <v>0</v>
      </c>
      <c r="BT44" s="11" t="n">
        <f aca="false">AJ44*100</f>
        <v>0</v>
      </c>
      <c r="BU44" s="11" t="n">
        <f aca="false">AK44</f>
        <v>0</v>
      </c>
      <c r="BW44" s="15" t="str">
        <f aca="false">IF(F44="","",CONCATENATE(AM44,"|'",AN44,"'|'",AO44,"'|'",AP44,"'|'",AQ44,"'|'",AR44,"'|'",AS44,"'|'",AT44,"'|'",AU44,"'|",AV44,"|",AW44,"|",AX44,"|'",AY44,"'|",AZ44,"|",BA44,"|",BB44,"|'",BC44,"'|'",BD44,"'|'",BE44,"'|'",BF44,"'|",BG44,"|",BH44,"|",BI44,"|",BJ44,"|",BK44,"|",BL44,"|",BM44,"|",BN44,"|",BO44,"|",BP44,"|",BQ44,"|'",BR44,"'|",BS44,"|",BT44,"|",BU44))</f>
        <v>NO|'30650940667'|'Bustos &amp; Hope SH'|'Responsable Inscripto'|'5'|'18/11/2025'|'01/10/2025'|'31/10/2025'|'18/11/2025'||||'0'|0|99|0|''|''|''|'Agregar items para hacer Factura Larga 12'|4,5|135|0|607,5|E|0|607,5|||||''|0|0|0</v>
      </c>
    </row>
    <row r="45" customFormat="false" ht="12.75" hidden="false" customHeight="false" outlineLevel="0" collapsed="false">
      <c r="A45" s="5" t="s">
        <v>88</v>
      </c>
      <c r="B45" s="1" t="n">
        <v>30650940667</v>
      </c>
      <c r="C45" s="5" t="s">
        <v>38</v>
      </c>
      <c r="D45" s="5" t="s">
        <v>39</v>
      </c>
      <c r="E45" s="1" t="n">
        <v>5</v>
      </c>
      <c r="F45" s="6" t="n">
        <f aca="true">TODAY()</f>
        <v>45979</v>
      </c>
      <c r="G45" s="7" t="n">
        <f aca="false">DATE(YEAR(H45),MONTH(H45),1)</f>
        <v>45931</v>
      </c>
      <c r="H45" s="7" t="n">
        <f aca="false">EOMONTH(F45,-1)</f>
        <v>45961</v>
      </c>
      <c r="I45" s="7" t="n">
        <f aca="false">F45</f>
        <v>45979</v>
      </c>
      <c r="K45" s="5"/>
      <c r="L45" s="8" t="str">
        <f aca="false">IF(K45="","",RIGHT(K45,1))</f>
        <v/>
      </c>
      <c r="M45" s="5"/>
      <c r="N45" s="5"/>
      <c r="P45" s="8" t="str">
        <f aca="false">IF(K45="","",VLOOKUP(O45,CondicionReceptor!$B$2:$D$12,3,0))</f>
        <v/>
      </c>
      <c r="Q45" s="5"/>
      <c r="V45" s="5" t="s">
        <v>101</v>
      </c>
      <c r="W45" s="1" t="n">
        <v>6.8</v>
      </c>
      <c r="X45" s="1" t="n">
        <v>4.1</v>
      </c>
      <c r="Z45" s="9" t="n">
        <f aca="false">ROUND(W45*X45-Y45,2)</f>
        <v>27.88</v>
      </c>
      <c r="AA45" s="10" t="n">
        <v>0</v>
      </c>
      <c r="AB45" s="11" t="n">
        <f aca="false">ROUND(IFERROR(Z45*AA45,0),2)</f>
        <v>0</v>
      </c>
      <c r="AC45" s="11" t="n">
        <f aca="false">AB45+Z45</f>
        <v>27.88</v>
      </c>
      <c r="AD45" s="5"/>
      <c r="AE45" s="12"/>
      <c r="AF45" s="12"/>
      <c r="AG45" s="13"/>
      <c r="AH45" s="12"/>
      <c r="AI45" s="12"/>
      <c r="AJ45" s="14"/>
      <c r="AK45" s="9" t="n">
        <f aca="false">AI45*AJ45</f>
        <v>0</v>
      </c>
      <c r="AM45" s="15" t="str">
        <f aca="false">+A45</f>
        <v>NO</v>
      </c>
      <c r="AN45" s="15" t="n">
        <f aca="false">+B45</f>
        <v>30650940667</v>
      </c>
      <c r="AO45" s="15" t="str">
        <f aca="false">+C45</f>
        <v>Bustos &amp; Hope SH</v>
      </c>
      <c r="AP45" s="15" t="str">
        <f aca="false">+D45</f>
        <v>Responsable Inscripto</v>
      </c>
      <c r="AQ45" s="15" t="n">
        <f aca="false">E45</f>
        <v>5</v>
      </c>
      <c r="AR45" s="15" t="str">
        <f aca="false">TEXT(DAY(F45),"00")&amp;"/"&amp;TEXT(MONTH(F45),"00")&amp;"/"&amp;YEAR(F45)</f>
        <v>18/11/2025</v>
      </c>
      <c r="AS45" s="15" t="str">
        <f aca="false">TEXT(DAY(G45),"00")&amp;"/"&amp;TEXT(MONTH(G45),"00")&amp;"/"&amp;YEAR(G45)</f>
        <v>01/10/2025</v>
      </c>
      <c r="AT45" s="15" t="str">
        <f aca="false">TEXT(DAY(H45),"00")&amp;"/"&amp;TEXT(MONTH(H45),"00")&amp;"/"&amp;YEAR(H45)</f>
        <v>31/10/2025</v>
      </c>
      <c r="AU45" s="15" t="str">
        <f aca="false">TEXT(DAY(I45),"00")&amp;"/"&amp;TEXT(MONTH(I45),"00")&amp;"/"&amp;YEAR(I45)</f>
        <v>18/11/2025</v>
      </c>
      <c r="AV45" s="15" t="str">
        <f aca="false">IF(J45="","",J45)</f>
        <v/>
      </c>
      <c r="AW45" s="15" t="str">
        <f aca="false">IFERROR(VLOOKUP(K45,TiposComprobantes!$B$2:$C$37,2,0),"")</f>
        <v/>
      </c>
      <c r="AX45" s="15" t="str">
        <f aca="false">IFERROR(VLOOKUP(M45,TipoConceptos!$B$2:$C$4,2,0),"")</f>
        <v/>
      </c>
      <c r="AY45" s="15" t="n">
        <f aca="false">N45</f>
        <v>0</v>
      </c>
      <c r="AZ45" s="15" t="n">
        <f aca="false">IFERROR(VLOOKUP(O45,CondicionReceptor!$B$2:$C$12,2,0),0)</f>
        <v>0</v>
      </c>
      <c r="BA45" s="15" t="n">
        <f aca="false">IFERROR(VLOOKUP(Q45,TiposDocumentos!$B$2:$C$37,2,0),99)</f>
        <v>99</v>
      </c>
      <c r="BB45" s="15" t="n">
        <f aca="false">R45</f>
        <v>0</v>
      </c>
      <c r="BC45" s="15" t="str">
        <f aca="false">IF(S45="","",S45)</f>
        <v/>
      </c>
      <c r="BD45" s="15" t="str">
        <f aca="false">IF(T45="","",T45)</f>
        <v/>
      </c>
      <c r="BE45" s="15" t="str">
        <f aca="false">IF(U45="","",U45)</f>
        <v/>
      </c>
      <c r="BF45" s="15" t="str">
        <f aca="false">IF(V45="","",V45)</f>
        <v>Agregar items para hacer Factura Larga 13</v>
      </c>
      <c r="BG45" s="15" t="n">
        <f aca="false">IF(W45="","",W45)</f>
        <v>6.8</v>
      </c>
      <c r="BH45" s="15" t="n">
        <f aca="false">IF(X45="","",X45)</f>
        <v>4.1</v>
      </c>
      <c r="BI45" s="15" t="n">
        <f aca="false">IF(Y45="",0,Y45)</f>
        <v>0</v>
      </c>
      <c r="BJ45" s="11" t="n">
        <f aca="false">IF(Z45="","",Z45)</f>
        <v>27.88</v>
      </c>
      <c r="BK45" s="15" t="n">
        <f aca="false">VLOOKUP(AA45,TiposIVA!$B$2:$C$11,2,0)</f>
        <v>3</v>
      </c>
      <c r="BL45" s="11" t="n">
        <f aca="false">IF(AB45="","",AB45)</f>
        <v>0</v>
      </c>
      <c r="BM45" s="11" t="n">
        <f aca="false">IF(AC45="","",AC45)</f>
        <v>27.88</v>
      </c>
      <c r="BN45" s="16" t="str">
        <f aca="false">IFERROR(VLOOKUP(AD45,TiposComprobantes!$B$2:$C$37,2,0),"")</f>
        <v/>
      </c>
      <c r="BO45" s="16" t="str">
        <f aca="false">IF(AE45="","",AE45)</f>
        <v/>
      </c>
      <c r="BP45" s="16" t="str">
        <f aca="false">IF(AF45="","",AF45)</f>
        <v/>
      </c>
      <c r="BQ45" s="16" t="str">
        <f aca="false">IFERROR(VLOOKUP(AG45,TiposTributos!$B$1:$C$12,2,0),"")</f>
        <v/>
      </c>
      <c r="BR45" s="16" t="str">
        <f aca="false">IF(AH45="","",AH45)</f>
        <v/>
      </c>
      <c r="BS45" s="11" t="n">
        <f aca="false">AI45</f>
        <v>0</v>
      </c>
      <c r="BT45" s="11" t="n">
        <f aca="false">AJ45*100</f>
        <v>0</v>
      </c>
      <c r="BU45" s="11" t="n">
        <f aca="false">AK45</f>
        <v>0</v>
      </c>
      <c r="BW45" s="15" t="str">
        <f aca="false">IF(F45="","",CONCATENATE(AM45,"|'",AN45,"'|'",AO45,"'|'",AP45,"'|'",AQ45,"'|'",AR45,"'|'",AS45,"'|'",AT45,"'|'",AU45,"'|",AV45,"|",AW45,"|",AX45,"|'",AY45,"'|",AZ45,"|",BA45,"|",BB45,"|'",BC45,"'|'",BD45,"'|'",BE45,"'|'",BF45,"'|",BG45,"|",BH45,"|",BI45,"|",BJ45,"|",BK45,"|",BL45,"|",BM45,"|",BN45,"|",BO45,"|",BP45,"|",BQ45,"|'",BR45,"'|",BS45,"|",BT45,"|",BU45))</f>
        <v>NO|'30650940667'|'Bustos &amp; Hope SH'|'Responsable Inscripto'|'5'|'18/11/2025'|'01/10/2025'|'31/10/2025'|'18/11/2025'||||'0'|0|99|0|''|''|''|'Agregar items para hacer Factura Larga 13'|6,8|4,1|0|27,88|3|0|27,88|||||''|0|0|0</v>
      </c>
    </row>
    <row r="46" customFormat="false" ht="12.75" hidden="false" customHeight="false" outlineLevel="0" collapsed="false">
      <c r="A46" s="5" t="s">
        <v>88</v>
      </c>
      <c r="B46" s="1" t="n">
        <v>30650940667</v>
      </c>
      <c r="C46" s="5" t="s">
        <v>38</v>
      </c>
      <c r="D46" s="5" t="s">
        <v>39</v>
      </c>
      <c r="E46" s="1" t="n">
        <v>5</v>
      </c>
      <c r="F46" s="6" t="n">
        <f aca="true">TODAY()</f>
        <v>45979</v>
      </c>
      <c r="G46" s="7" t="n">
        <f aca="false">DATE(YEAR(H46),MONTH(H46),1)</f>
        <v>45931</v>
      </c>
      <c r="H46" s="7" t="n">
        <f aca="false">EOMONTH(F46,-1)</f>
        <v>45961</v>
      </c>
      <c r="I46" s="7" t="n">
        <f aca="false">F46</f>
        <v>45979</v>
      </c>
      <c r="K46" s="5"/>
      <c r="L46" s="8" t="str">
        <f aca="false">IF(K46="","",RIGHT(K46,1))</f>
        <v/>
      </c>
      <c r="M46" s="5"/>
      <c r="N46" s="5"/>
      <c r="P46" s="8" t="str">
        <f aca="false">IF(K46="","",VLOOKUP(O46,CondicionReceptor!$B$2:$D$12,3,0))</f>
        <v/>
      </c>
      <c r="Q46" s="5"/>
      <c r="V46" s="5" t="s">
        <v>102</v>
      </c>
      <c r="W46" s="1" t="n">
        <v>9.1</v>
      </c>
      <c r="X46" s="1" t="n">
        <v>5.4</v>
      </c>
      <c r="Z46" s="9" t="n">
        <f aca="false">ROUND(W46*X46-Y46,2)</f>
        <v>49.14</v>
      </c>
      <c r="AA46" s="10" t="n">
        <v>0.105</v>
      </c>
      <c r="AB46" s="11" t="n">
        <f aca="false">ROUND(IFERROR(Z46*AA46,0),2)</f>
        <v>5.16</v>
      </c>
      <c r="AC46" s="11" t="n">
        <f aca="false">AB46+Z46</f>
        <v>54.3</v>
      </c>
      <c r="AD46" s="5"/>
      <c r="AE46" s="12"/>
      <c r="AF46" s="12"/>
      <c r="AG46" s="13"/>
      <c r="AH46" s="12"/>
      <c r="AI46" s="12"/>
      <c r="AJ46" s="14"/>
      <c r="AK46" s="9" t="n">
        <f aca="false">AI46*AJ46</f>
        <v>0</v>
      </c>
      <c r="AM46" s="15" t="str">
        <f aca="false">+A46</f>
        <v>NO</v>
      </c>
      <c r="AN46" s="15" t="n">
        <f aca="false">+B46</f>
        <v>30650940667</v>
      </c>
      <c r="AO46" s="15" t="str">
        <f aca="false">+C46</f>
        <v>Bustos &amp; Hope SH</v>
      </c>
      <c r="AP46" s="15" t="str">
        <f aca="false">+D46</f>
        <v>Responsable Inscripto</v>
      </c>
      <c r="AQ46" s="15" t="n">
        <f aca="false">E46</f>
        <v>5</v>
      </c>
      <c r="AR46" s="15" t="str">
        <f aca="false">TEXT(DAY(F46),"00")&amp;"/"&amp;TEXT(MONTH(F46),"00")&amp;"/"&amp;YEAR(F46)</f>
        <v>18/11/2025</v>
      </c>
      <c r="AS46" s="15" t="str">
        <f aca="false">TEXT(DAY(G46),"00")&amp;"/"&amp;TEXT(MONTH(G46),"00")&amp;"/"&amp;YEAR(G46)</f>
        <v>01/10/2025</v>
      </c>
      <c r="AT46" s="15" t="str">
        <f aca="false">TEXT(DAY(H46),"00")&amp;"/"&amp;TEXT(MONTH(H46),"00")&amp;"/"&amp;YEAR(H46)</f>
        <v>31/10/2025</v>
      </c>
      <c r="AU46" s="15" t="str">
        <f aca="false">TEXT(DAY(I46),"00")&amp;"/"&amp;TEXT(MONTH(I46),"00")&amp;"/"&amp;YEAR(I46)</f>
        <v>18/11/2025</v>
      </c>
      <c r="AV46" s="15" t="str">
        <f aca="false">IF(J46="","",J46)</f>
        <v/>
      </c>
      <c r="AW46" s="15" t="str">
        <f aca="false">IFERROR(VLOOKUP(K46,TiposComprobantes!$B$2:$C$37,2,0),"")</f>
        <v/>
      </c>
      <c r="AX46" s="15" t="str">
        <f aca="false">IFERROR(VLOOKUP(M46,TipoConceptos!$B$2:$C$4,2,0),"")</f>
        <v/>
      </c>
      <c r="AY46" s="15" t="n">
        <f aca="false">N46</f>
        <v>0</v>
      </c>
      <c r="AZ46" s="15" t="n">
        <f aca="false">IFERROR(VLOOKUP(O46,CondicionReceptor!$B$2:$C$12,2,0),0)</f>
        <v>0</v>
      </c>
      <c r="BA46" s="15" t="n">
        <f aca="false">IFERROR(VLOOKUP(Q46,TiposDocumentos!$B$2:$C$37,2,0),99)</f>
        <v>99</v>
      </c>
      <c r="BB46" s="15" t="n">
        <f aca="false">R46</f>
        <v>0</v>
      </c>
      <c r="BC46" s="15" t="str">
        <f aca="false">IF(S46="","",S46)</f>
        <v/>
      </c>
      <c r="BD46" s="15" t="str">
        <f aca="false">IF(T46="","",T46)</f>
        <v/>
      </c>
      <c r="BE46" s="15" t="str">
        <f aca="false">IF(U46="","",U46)</f>
        <v/>
      </c>
      <c r="BF46" s="15" t="str">
        <f aca="false">IF(V46="","",V46)</f>
        <v>Agregar items para hacer Factura Larga 14</v>
      </c>
      <c r="BG46" s="15" t="n">
        <f aca="false">IF(W46="","",W46)</f>
        <v>9.1</v>
      </c>
      <c r="BH46" s="15" t="n">
        <f aca="false">IF(X46="","",X46)</f>
        <v>5.4</v>
      </c>
      <c r="BI46" s="15" t="n">
        <f aca="false">IF(Y46="",0,Y46)</f>
        <v>0</v>
      </c>
      <c r="BJ46" s="11" t="n">
        <f aca="false">IF(Z46="","",Z46)</f>
        <v>49.14</v>
      </c>
      <c r="BK46" s="15" t="n">
        <f aca="false">VLOOKUP(AA46,TiposIVA!$B$2:$C$11,2,0)</f>
        <v>4</v>
      </c>
      <c r="BL46" s="11" t="n">
        <f aca="false">IF(AB46="","",AB46)</f>
        <v>5.16</v>
      </c>
      <c r="BM46" s="11" t="n">
        <f aca="false">IF(AC46="","",AC46)</f>
        <v>54.3</v>
      </c>
      <c r="BN46" s="16" t="str">
        <f aca="false">IFERROR(VLOOKUP(AD46,TiposComprobantes!$B$2:$C$37,2,0),"")</f>
        <v/>
      </c>
      <c r="BO46" s="16" t="str">
        <f aca="false">IF(AE46="","",AE46)</f>
        <v/>
      </c>
      <c r="BP46" s="16" t="str">
        <f aca="false">IF(AF46="","",AF46)</f>
        <v/>
      </c>
      <c r="BQ46" s="16" t="str">
        <f aca="false">IFERROR(VLOOKUP(AG46,TiposTributos!$B$1:$C$12,2,0),"")</f>
        <v/>
      </c>
      <c r="BR46" s="16" t="str">
        <f aca="false">IF(AH46="","",AH46)</f>
        <v/>
      </c>
      <c r="BS46" s="11" t="n">
        <f aca="false">AI46</f>
        <v>0</v>
      </c>
      <c r="BT46" s="11" t="n">
        <f aca="false">AJ46*100</f>
        <v>0</v>
      </c>
      <c r="BU46" s="11" t="n">
        <f aca="false">AK46</f>
        <v>0</v>
      </c>
      <c r="BW46" s="15" t="str">
        <f aca="false">IF(F46="","",CONCATENATE(AM46,"|'",AN46,"'|'",AO46,"'|'",AP46,"'|'",AQ46,"'|'",AR46,"'|'",AS46,"'|'",AT46,"'|'",AU46,"'|",AV46,"|",AW46,"|",AX46,"|'",AY46,"'|",AZ46,"|",BA46,"|",BB46,"|'",BC46,"'|'",BD46,"'|'",BE46,"'|'",BF46,"'|",BG46,"|",BH46,"|",BI46,"|",BJ46,"|",BK46,"|",BL46,"|",BM46,"|",BN46,"|",BO46,"|",BP46,"|",BQ46,"|'",BR46,"'|",BS46,"|",BT46,"|",BU46))</f>
        <v>NO|'30650940667'|'Bustos &amp; Hope SH'|'Responsable Inscripto'|'5'|'18/11/2025'|'01/10/2025'|'31/10/2025'|'18/11/2025'||||'0'|0|99|0|''|''|''|'Agregar items para hacer Factura Larga 14'|9,1|5,4|0|49,14|4|5,16|54,3|||||''|0|0|0</v>
      </c>
    </row>
    <row r="47" customFormat="false" ht="12.75" hidden="false" customHeight="false" outlineLevel="0" collapsed="false">
      <c r="A47" s="5" t="s">
        <v>88</v>
      </c>
      <c r="B47" s="1" t="n">
        <v>30650940667</v>
      </c>
      <c r="C47" s="5" t="s">
        <v>38</v>
      </c>
      <c r="D47" s="5" t="s">
        <v>39</v>
      </c>
      <c r="E47" s="1" t="n">
        <v>5</v>
      </c>
      <c r="F47" s="6" t="n">
        <f aca="true">TODAY()</f>
        <v>45979</v>
      </c>
      <c r="G47" s="7" t="n">
        <f aca="false">DATE(YEAR(H47),MONTH(H47),1)</f>
        <v>45931</v>
      </c>
      <c r="H47" s="7" t="n">
        <f aca="false">EOMONTH(F47,-1)</f>
        <v>45961</v>
      </c>
      <c r="I47" s="7" t="n">
        <f aca="false">F47</f>
        <v>45979</v>
      </c>
      <c r="K47" s="5"/>
      <c r="L47" s="8" t="str">
        <f aca="false">IF(K47="","",RIGHT(K47,1))</f>
        <v/>
      </c>
      <c r="M47" s="5"/>
      <c r="N47" s="5"/>
      <c r="P47" s="8" t="str">
        <f aca="false">IF(K47="","",VLOOKUP(O47,CondicionReceptor!$B$2:$D$12,3,0))</f>
        <v/>
      </c>
      <c r="Q47" s="5"/>
      <c r="V47" s="5" t="s">
        <v>103</v>
      </c>
      <c r="W47" s="1" t="n">
        <v>11.4</v>
      </c>
      <c r="X47" s="1" t="n">
        <v>6.8</v>
      </c>
      <c r="Z47" s="9" t="n">
        <f aca="false">ROUND(W47*X47-Y47,2)</f>
        <v>77.52</v>
      </c>
      <c r="AA47" s="10" t="n">
        <v>0.21</v>
      </c>
      <c r="AB47" s="11" t="n">
        <f aca="false">ROUND(IFERROR(Z47*AA47,0),2)</f>
        <v>16.28</v>
      </c>
      <c r="AC47" s="11" t="n">
        <f aca="false">AB47+Z47</f>
        <v>93.8</v>
      </c>
      <c r="AD47" s="5"/>
      <c r="AE47" s="12"/>
      <c r="AF47" s="12"/>
      <c r="AG47" s="13"/>
      <c r="AH47" s="12"/>
      <c r="AI47" s="12"/>
      <c r="AJ47" s="14"/>
      <c r="AK47" s="9" t="n">
        <f aca="false">AI47*AJ47</f>
        <v>0</v>
      </c>
      <c r="AM47" s="15" t="str">
        <f aca="false">+A47</f>
        <v>NO</v>
      </c>
      <c r="AN47" s="15" t="n">
        <f aca="false">+B47</f>
        <v>30650940667</v>
      </c>
      <c r="AO47" s="15" t="str">
        <f aca="false">+C47</f>
        <v>Bustos &amp; Hope SH</v>
      </c>
      <c r="AP47" s="15" t="str">
        <f aca="false">+D47</f>
        <v>Responsable Inscripto</v>
      </c>
      <c r="AQ47" s="15" t="n">
        <f aca="false">E47</f>
        <v>5</v>
      </c>
      <c r="AR47" s="15" t="str">
        <f aca="false">TEXT(DAY(F47),"00")&amp;"/"&amp;TEXT(MONTH(F47),"00")&amp;"/"&amp;YEAR(F47)</f>
        <v>18/11/2025</v>
      </c>
      <c r="AS47" s="15" t="str">
        <f aca="false">TEXT(DAY(G47),"00")&amp;"/"&amp;TEXT(MONTH(G47),"00")&amp;"/"&amp;YEAR(G47)</f>
        <v>01/10/2025</v>
      </c>
      <c r="AT47" s="15" t="str">
        <f aca="false">TEXT(DAY(H47),"00")&amp;"/"&amp;TEXT(MONTH(H47),"00")&amp;"/"&amp;YEAR(H47)</f>
        <v>31/10/2025</v>
      </c>
      <c r="AU47" s="15" t="str">
        <f aca="false">TEXT(DAY(I47),"00")&amp;"/"&amp;TEXT(MONTH(I47),"00")&amp;"/"&amp;YEAR(I47)</f>
        <v>18/11/2025</v>
      </c>
      <c r="AV47" s="15" t="str">
        <f aca="false">IF(J47="","",J47)</f>
        <v/>
      </c>
      <c r="AW47" s="15" t="str">
        <f aca="false">IFERROR(VLOOKUP(K47,TiposComprobantes!$B$2:$C$37,2,0),"")</f>
        <v/>
      </c>
      <c r="AX47" s="15" t="str">
        <f aca="false">IFERROR(VLOOKUP(M47,TipoConceptos!$B$2:$C$4,2,0),"")</f>
        <v/>
      </c>
      <c r="AY47" s="15" t="n">
        <f aca="false">N47</f>
        <v>0</v>
      </c>
      <c r="AZ47" s="15" t="n">
        <f aca="false">IFERROR(VLOOKUP(O47,CondicionReceptor!$B$2:$C$12,2,0),0)</f>
        <v>0</v>
      </c>
      <c r="BA47" s="15" t="n">
        <f aca="false">IFERROR(VLOOKUP(Q47,TiposDocumentos!$B$2:$C$37,2,0),99)</f>
        <v>99</v>
      </c>
      <c r="BB47" s="15" t="n">
        <f aca="false">R47</f>
        <v>0</v>
      </c>
      <c r="BC47" s="15" t="str">
        <f aca="false">IF(S47="","",S47)</f>
        <v/>
      </c>
      <c r="BD47" s="15" t="str">
        <f aca="false">IF(T47="","",T47)</f>
        <v/>
      </c>
      <c r="BE47" s="15" t="str">
        <f aca="false">IF(U47="","",U47)</f>
        <v/>
      </c>
      <c r="BF47" s="15" t="str">
        <f aca="false">IF(V47="","",V47)</f>
        <v>Agregar items para hacer Factura Larga 15</v>
      </c>
      <c r="BG47" s="15" t="n">
        <f aca="false">IF(W47="","",W47)</f>
        <v>11.4</v>
      </c>
      <c r="BH47" s="15" t="n">
        <f aca="false">IF(X47="","",X47)</f>
        <v>6.8</v>
      </c>
      <c r="BI47" s="15" t="n">
        <f aca="false">IF(Y47="",0,Y47)</f>
        <v>0</v>
      </c>
      <c r="BJ47" s="11" t="n">
        <f aca="false">IF(Z47="","",Z47)</f>
        <v>77.52</v>
      </c>
      <c r="BK47" s="15" t="n">
        <f aca="false">VLOOKUP(AA47,TiposIVA!$B$2:$C$11,2,0)</f>
        <v>5</v>
      </c>
      <c r="BL47" s="11" t="n">
        <f aca="false">IF(AB47="","",AB47)</f>
        <v>16.28</v>
      </c>
      <c r="BM47" s="11" t="n">
        <f aca="false">IF(AC47="","",AC47)</f>
        <v>93.8</v>
      </c>
      <c r="BN47" s="16" t="str">
        <f aca="false">IFERROR(VLOOKUP(AD47,TiposComprobantes!$B$2:$C$37,2,0),"")</f>
        <v/>
      </c>
      <c r="BO47" s="16" t="str">
        <f aca="false">IF(AE47="","",AE47)</f>
        <v/>
      </c>
      <c r="BP47" s="16" t="str">
        <f aca="false">IF(AF47="","",AF47)</f>
        <v/>
      </c>
      <c r="BQ47" s="16" t="str">
        <f aca="false">IFERROR(VLOOKUP(AG47,TiposTributos!$B$1:$C$12,2,0),"")</f>
        <v/>
      </c>
      <c r="BR47" s="16" t="str">
        <f aca="false">IF(AH47="","",AH47)</f>
        <v/>
      </c>
      <c r="BS47" s="11" t="n">
        <f aca="false">AI47</f>
        <v>0</v>
      </c>
      <c r="BT47" s="11" t="n">
        <f aca="false">AJ47*100</f>
        <v>0</v>
      </c>
      <c r="BU47" s="11" t="n">
        <f aca="false">AK47</f>
        <v>0</v>
      </c>
      <c r="BW47" s="15" t="str">
        <f aca="false">IF(F47="","",CONCATENATE(AM47,"|'",AN47,"'|'",AO47,"'|'",AP47,"'|'",AQ47,"'|'",AR47,"'|'",AS47,"'|'",AT47,"'|'",AU47,"'|",AV47,"|",AW47,"|",AX47,"|'",AY47,"'|",AZ47,"|",BA47,"|",BB47,"|'",BC47,"'|'",BD47,"'|'",BE47,"'|'",BF47,"'|",BG47,"|",BH47,"|",BI47,"|",BJ47,"|",BK47,"|",BL47,"|",BM47,"|",BN47,"|",BO47,"|",BP47,"|",BQ47,"|'",BR47,"'|",BS47,"|",BT47,"|",BU47))</f>
        <v>NO|'30650940667'|'Bustos &amp; Hope SH'|'Responsable Inscripto'|'5'|'18/11/2025'|'01/10/2025'|'31/10/2025'|'18/11/2025'||||'0'|0|99|0|''|''|''|'Agregar items para hacer Factura Larga 15'|11,4|6,8|0|77,52|5|16,28|93,8|||||''|0|0|0</v>
      </c>
    </row>
    <row r="48" customFormat="false" ht="12.75" hidden="false" customHeight="false" outlineLevel="0" collapsed="false">
      <c r="A48" s="5" t="s">
        <v>88</v>
      </c>
      <c r="B48" s="1" t="n">
        <v>30650940667</v>
      </c>
      <c r="C48" s="5" t="s">
        <v>38</v>
      </c>
      <c r="D48" s="5" t="s">
        <v>39</v>
      </c>
      <c r="E48" s="1" t="n">
        <v>5</v>
      </c>
      <c r="F48" s="6" t="n">
        <f aca="true">TODAY()</f>
        <v>45979</v>
      </c>
      <c r="G48" s="7" t="n">
        <f aca="false">DATE(YEAR(H48),MONTH(H48),1)</f>
        <v>45931</v>
      </c>
      <c r="H48" s="7" t="n">
        <f aca="false">EOMONTH(F48,-1)</f>
        <v>45961</v>
      </c>
      <c r="I48" s="7" t="n">
        <f aca="false">F48</f>
        <v>45979</v>
      </c>
      <c r="K48" s="5"/>
      <c r="L48" s="8" t="str">
        <f aca="false">IF(K48="","",RIGHT(K48,1))</f>
        <v/>
      </c>
      <c r="M48" s="5"/>
      <c r="N48" s="5"/>
      <c r="P48" s="8" t="str">
        <f aca="false">IF(K48="","",VLOOKUP(O48,CondicionReceptor!$B$2:$D$12,3,0))</f>
        <v/>
      </c>
      <c r="Q48" s="5"/>
      <c r="V48" s="5" t="s">
        <v>104</v>
      </c>
      <c r="W48" s="1" t="n">
        <v>13.6</v>
      </c>
      <c r="X48" s="1" t="n">
        <v>11</v>
      </c>
      <c r="Z48" s="9" t="n">
        <f aca="false">ROUND(W48*X48-Y48,2)</f>
        <v>149.6</v>
      </c>
      <c r="AA48" s="10" t="n">
        <v>0.27</v>
      </c>
      <c r="AB48" s="11" t="n">
        <f aca="false">ROUND(IFERROR(Z48*AA48,0),2)</f>
        <v>40.39</v>
      </c>
      <c r="AC48" s="11" t="n">
        <f aca="false">AB48+Z48</f>
        <v>189.99</v>
      </c>
      <c r="AD48" s="5"/>
      <c r="AE48" s="12"/>
      <c r="AF48" s="12"/>
      <c r="AG48" s="13"/>
      <c r="AH48" s="12"/>
      <c r="AI48" s="12"/>
      <c r="AJ48" s="14"/>
      <c r="AK48" s="9" t="n">
        <f aca="false">AI48*AJ48</f>
        <v>0</v>
      </c>
      <c r="AM48" s="15" t="str">
        <f aca="false">+A48</f>
        <v>NO</v>
      </c>
      <c r="AN48" s="15" t="n">
        <f aca="false">+B48</f>
        <v>30650940667</v>
      </c>
      <c r="AO48" s="15" t="str">
        <f aca="false">+C48</f>
        <v>Bustos &amp; Hope SH</v>
      </c>
      <c r="AP48" s="15" t="str">
        <f aca="false">+D48</f>
        <v>Responsable Inscripto</v>
      </c>
      <c r="AQ48" s="15" t="n">
        <f aca="false">E48</f>
        <v>5</v>
      </c>
      <c r="AR48" s="15" t="str">
        <f aca="false">TEXT(DAY(F48),"00")&amp;"/"&amp;TEXT(MONTH(F48),"00")&amp;"/"&amp;YEAR(F48)</f>
        <v>18/11/2025</v>
      </c>
      <c r="AS48" s="15" t="str">
        <f aca="false">TEXT(DAY(G48),"00")&amp;"/"&amp;TEXT(MONTH(G48),"00")&amp;"/"&amp;YEAR(G48)</f>
        <v>01/10/2025</v>
      </c>
      <c r="AT48" s="15" t="str">
        <f aca="false">TEXT(DAY(H48),"00")&amp;"/"&amp;TEXT(MONTH(H48),"00")&amp;"/"&amp;YEAR(H48)</f>
        <v>31/10/2025</v>
      </c>
      <c r="AU48" s="15" t="str">
        <f aca="false">TEXT(DAY(I48),"00")&amp;"/"&amp;TEXT(MONTH(I48),"00")&amp;"/"&amp;YEAR(I48)</f>
        <v>18/11/2025</v>
      </c>
      <c r="AV48" s="15" t="str">
        <f aca="false">IF(J48="","",J48)</f>
        <v/>
      </c>
      <c r="AW48" s="15" t="str">
        <f aca="false">IFERROR(VLOOKUP(K48,TiposComprobantes!$B$2:$C$37,2,0),"")</f>
        <v/>
      </c>
      <c r="AX48" s="15" t="str">
        <f aca="false">IFERROR(VLOOKUP(M48,TipoConceptos!$B$2:$C$4,2,0),"")</f>
        <v/>
      </c>
      <c r="AY48" s="15" t="n">
        <f aca="false">N48</f>
        <v>0</v>
      </c>
      <c r="AZ48" s="15" t="n">
        <f aca="false">IFERROR(VLOOKUP(O48,CondicionReceptor!$B$2:$C$12,2,0),0)</f>
        <v>0</v>
      </c>
      <c r="BA48" s="15" t="n">
        <f aca="false">IFERROR(VLOOKUP(Q48,TiposDocumentos!$B$2:$C$37,2,0),99)</f>
        <v>99</v>
      </c>
      <c r="BB48" s="15" t="n">
        <f aca="false">R48</f>
        <v>0</v>
      </c>
      <c r="BC48" s="15" t="str">
        <f aca="false">IF(S48="","",S48)</f>
        <v/>
      </c>
      <c r="BD48" s="15" t="str">
        <f aca="false">IF(T48="","",T48)</f>
        <v/>
      </c>
      <c r="BE48" s="15" t="str">
        <f aca="false">IF(U48="","",U48)</f>
        <v/>
      </c>
      <c r="BF48" s="15" t="str">
        <f aca="false">IF(V48="","",V48)</f>
        <v>Agregar items para hacer Factura Larga 16</v>
      </c>
      <c r="BG48" s="15" t="n">
        <f aca="false">IF(W48="","",W48)</f>
        <v>13.6</v>
      </c>
      <c r="BH48" s="15" t="n">
        <f aca="false">IF(X48="","",X48)</f>
        <v>11</v>
      </c>
      <c r="BI48" s="15" t="n">
        <f aca="false">IF(Y48="",0,Y48)</f>
        <v>0</v>
      </c>
      <c r="BJ48" s="11" t="n">
        <f aca="false">IF(Z48="","",Z48)</f>
        <v>149.6</v>
      </c>
      <c r="BK48" s="15" t="n">
        <f aca="false">VLOOKUP(AA48,TiposIVA!$B$2:$C$11,2,0)</f>
        <v>6</v>
      </c>
      <c r="BL48" s="11" t="n">
        <f aca="false">IF(AB48="","",AB48)</f>
        <v>40.39</v>
      </c>
      <c r="BM48" s="11" t="n">
        <f aca="false">IF(AC48="","",AC48)</f>
        <v>189.99</v>
      </c>
      <c r="BN48" s="16" t="str">
        <f aca="false">IFERROR(VLOOKUP(AD48,TiposComprobantes!$B$2:$C$37,2,0),"")</f>
        <v/>
      </c>
      <c r="BO48" s="16" t="str">
        <f aca="false">IF(AE48="","",AE48)</f>
        <v/>
      </c>
      <c r="BP48" s="16" t="str">
        <f aca="false">IF(AF48="","",AF48)</f>
        <v/>
      </c>
      <c r="BQ48" s="16" t="str">
        <f aca="false">IFERROR(VLOOKUP(AG48,TiposTributos!$B$1:$C$12,2,0),"")</f>
        <v/>
      </c>
      <c r="BR48" s="16" t="str">
        <f aca="false">IF(AH48="","",AH48)</f>
        <v/>
      </c>
      <c r="BS48" s="11" t="n">
        <f aca="false">AI48</f>
        <v>0</v>
      </c>
      <c r="BT48" s="11" t="n">
        <f aca="false">AJ48*100</f>
        <v>0</v>
      </c>
      <c r="BU48" s="11" t="n">
        <f aca="false">AK48</f>
        <v>0</v>
      </c>
      <c r="BW48" s="15" t="str">
        <f aca="false">IF(F48="","",CONCATENATE(AM48,"|'",AN48,"'|'",AO48,"'|'",AP48,"'|'",AQ48,"'|'",AR48,"'|'",AS48,"'|'",AT48,"'|'",AU48,"'|",AV48,"|",AW48,"|",AX48,"|'",AY48,"'|",AZ48,"|",BA48,"|",BB48,"|'",BC48,"'|'",BD48,"'|'",BE48,"'|'",BF48,"'|",BG48,"|",BH48,"|",BI48,"|",BJ48,"|",BK48,"|",BL48,"|",BM48,"|",BN48,"|",BO48,"|",BP48,"|",BQ48,"|'",BR48,"'|",BS48,"|",BT48,"|",BU48))</f>
        <v>NO|'30650940667'|'Bustos &amp; Hope SH'|'Responsable Inscripto'|'5'|'18/11/2025'|'01/10/2025'|'31/10/2025'|'18/11/2025'||||'0'|0|99|0|''|''|''|'Agregar items para hacer Factura Larga 16'|13,6|11|0|149,6|6|40,39|189,99|||||''|0|0|0</v>
      </c>
    </row>
    <row r="49" customFormat="false" ht="12.75" hidden="false" customHeight="false" outlineLevel="0" collapsed="false">
      <c r="A49" s="5" t="s">
        <v>88</v>
      </c>
      <c r="B49" s="1" t="n">
        <v>30650940667</v>
      </c>
      <c r="C49" s="5" t="s">
        <v>38</v>
      </c>
      <c r="D49" s="5" t="s">
        <v>39</v>
      </c>
      <c r="E49" s="1" t="n">
        <v>5</v>
      </c>
      <c r="F49" s="6" t="n">
        <f aca="true">TODAY()</f>
        <v>45979</v>
      </c>
      <c r="G49" s="7" t="n">
        <f aca="false">DATE(YEAR(H49),MONTH(H49),1)</f>
        <v>45931</v>
      </c>
      <c r="H49" s="7" t="n">
        <f aca="false">EOMONTH(F49,-1)</f>
        <v>45961</v>
      </c>
      <c r="I49" s="7" t="n">
        <f aca="false">F49</f>
        <v>45979</v>
      </c>
      <c r="K49" s="5"/>
      <c r="L49" s="8" t="str">
        <f aca="false">IF(K49="","",RIGHT(K49,1))</f>
        <v/>
      </c>
      <c r="M49" s="5"/>
      <c r="N49" s="5"/>
      <c r="P49" s="8" t="str">
        <f aca="false">IF(K49="","",VLOOKUP(O49,CondicionReceptor!$B$2:$D$12,3,0))</f>
        <v/>
      </c>
      <c r="Q49" s="5"/>
      <c r="V49" s="5" t="s">
        <v>105</v>
      </c>
      <c r="W49" s="1" t="n">
        <v>230</v>
      </c>
      <c r="X49" s="1" t="n">
        <v>4</v>
      </c>
      <c r="Z49" s="9" t="n">
        <f aca="false">ROUND(W49*X49-Y49,2)</f>
        <v>920</v>
      </c>
      <c r="AA49" s="10" t="n">
        <v>0.025</v>
      </c>
      <c r="AB49" s="11" t="n">
        <f aca="false">ROUND(IFERROR(Z49*AA49,0),2)</f>
        <v>23</v>
      </c>
      <c r="AC49" s="11" t="n">
        <f aca="false">AB49+Z49</f>
        <v>943</v>
      </c>
      <c r="AD49" s="5"/>
      <c r="AE49" s="12"/>
      <c r="AF49" s="12"/>
      <c r="AG49" s="13"/>
      <c r="AH49" s="12"/>
      <c r="AI49" s="12"/>
      <c r="AJ49" s="14"/>
      <c r="AK49" s="9" t="n">
        <f aca="false">AI49*AJ49</f>
        <v>0</v>
      </c>
      <c r="AM49" s="15" t="str">
        <f aca="false">+A49</f>
        <v>NO</v>
      </c>
      <c r="AN49" s="15" t="n">
        <f aca="false">+B49</f>
        <v>30650940667</v>
      </c>
      <c r="AO49" s="15" t="str">
        <f aca="false">+C49</f>
        <v>Bustos &amp; Hope SH</v>
      </c>
      <c r="AP49" s="15" t="str">
        <f aca="false">+D49</f>
        <v>Responsable Inscripto</v>
      </c>
      <c r="AQ49" s="15" t="n">
        <f aca="false">E49</f>
        <v>5</v>
      </c>
      <c r="AR49" s="15" t="str">
        <f aca="false">TEXT(DAY(F49),"00")&amp;"/"&amp;TEXT(MONTH(F49),"00")&amp;"/"&amp;YEAR(F49)</f>
        <v>18/11/2025</v>
      </c>
      <c r="AS49" s="15" t="str">
        <f aca="false">TEXT(DAY(G49),"00")&amp;"/"&amp;TEXT(MONTH(G49),"00")&amp;"/"&amp;YEAR(G49)</f>
        <v>01/10/2025</v>
      </c>
      <c r="AT49" s="15" t="str">
        <f aca="false">TEXT(DAY(H49),"00")&amp;"/"&amp;TEXT(MONTH(H49),"00")&amp;"/"&amp;YEAR(H49)</f>
        <v>31/10/2025</v>
      </c>
      <c r="AU49" s="15" t="str">
        <f aca="false">TEXT(DAY(I49),"00")&amp;"/"&amp;TEXT(MONTH(I49),"00")&amp;"/"&amp;YEAR(I49)</f>
        <v>18/11/2025</v>
      </c>
      <c r="AV49" s="15" t="str">
        <f aca="false">IF(J49="","",J49)</f>
        <v/>
      </c>
      <c r="AW49" s="15" t="str">
        <f aca="false">IFERROR(VLOOKUP(K49,TiposComprobantes!$B$2:$C$37,2,0),"")</f>
        <v/>
      </c>
      <c r="AX49" s="15" t="str">
        <f aca="false">IFERROR(VLOOKUP(M49,TipoConceptos!$B$2:$C$4,2,0),"")</f>
        <v/>
      </c>
      <c r="AY49" s="15" t="n">
        <f aca="false">N49</f>
        <v>0</v>
      </c>
      <c r="AZ49" s="15" t="n">
        <f aca="false">IFERROR(VLOOKUP(O49,CondicionReceptor!$B$2:$C$12,2,0),0)</f>
        <v>0</v>
      </c>
      <c r="BA49" s="15" t="n">
        <f aca="false">IFERROR(VLOOKUP(Q49,TiposDocumentos!$B$2:$C$37,2,0),99)</f>
        <v>99</v>
      </c>
      <c r="BB49" s="15" t="n">
        <f aca="false">R49</f>
        <v>0</v>
      </c>
      <c r="BC49" s="15" t="str">
        <f aca="false">IF(S49="","",S49)</f>
        <v/>
      </c>
      <c r="BD49" s="15" t="str">
        <f aca="false">IF(T49="","",T49)</f>
        <v/>
      </c>
      <c r="BE49" s="15" t="str">
        <f aca="false">IF(U49="","",U49)</f>
        <v/>
      </c>
      <c r="BF49" s="15" t="str">
        <f aca="false">IF(V49="","",V49)</f>
        <v>Agregar items para hacer Factura Larga 17</v>
      </c>
      <c r="BG49" s="15" t="n">
        <f aca="false">IF(W49="","",W49)</f>
        <v>230</v>
      </c>
      <c r="BH49" s="15" t="n">
        <f aca="false">IF(X49="","",X49)</f>
        <v>4</v>
      </c>
      <c r="BI49" s="15" t="n">
        <f aca="false">IF(Y49="",0,Y49)</f>
        <v>0</v>
      </c>
      <c r="BJ49" s="11" t="n">
        <f aca="false">IF(Z49="","",Z49)</f>
        <v>920</v>
      </c>
      <c r="BK49" s="15" t="n">
        <f aca="false">VLOOKUP(AA49,TiposIVA!$B$2:$C$11,2,0)</f>
        <v>9</v>
      </c>
      <c r="BL49" s="11" t="n">
        <f aca="false">IF(AB49="","",AB49)</f>
        <v>23</v>
      </c>
      <c r="BM49" s="11" t="n">
        <f aca="false">IF(AC49="","",AC49)</f>
        <v>943</v>
      </c>
      <c r="BN49" s="16" t="str">
        <f aca="false">IFERROR(VLOOKUP(AD49,TiposComprobantes!$B$2:$C$37,2,0),"")</f>
        <v/>
      </c>
      <c r="BO49" s="16" t="str">
        <f aca="false">IF(AE49="","",AE49)</f>
        <v/>
      </c>
      <c r="BP49" s="16" t="str">
        <f aca="false">IF(AF49="","",AF49)</f>
        <v/>
      </c>
      <c r="BQ49" s="16" t="str">
        <f aca="false">IFERROR(VLOOKUP(AG49,TiposTributos!$B$1:$C$12,2,0),"")</f>
        <v/>
      </c>
      <c r="BR49" s="16" t="str">
        <f aca="false">IF(AH49="","",AH49)</f>
        <v/>
      </c>
      <c r="BS49" s="11" t="n">
        <f aca="false">AI49</f>
        <v>0</v>
      </c>
      <c r="BT49" s="11" t="n">
        <f aca="false">AJ49*100</f>
        <v>0</v>
      </c>
      <c r="BU49" s="11" t="n">
        <f aca="false">AK49</f>
        <v>0</v>
      </c>
      <c r="BW49" s="15" t="str">
        <f aca="false">IF(F49="","",CONCATENATE(AM49,"|'",AN49,"'|'",AO49,"'|'",AP49,"'|'",AQ49,"'|'",AR49,"'|'",AS49,"'|'",AT49,"'|'",AU49,"'|",AV49,"|",AW49,"|",AX49,"|'",AY49,"'|",AZ49,"|",BA49,"|",BB49,"|'",BC49,"'|'",BD49,"'|'",BE49,"'|'",BF49,"'|",BG49,"|",BH49,"|",BI49,"|",BJ49,"|",BK49,"|",BL49,"|",BM49,"|",BN49,"|",BO49,"|",BP49,"|",BQ49,"|'",BR49,"'|",BS49,"|",BT49,"|",BU49))</f>
        <v>NO|'30650940667'|'Bustos &amp; Hope SH'|'Responsable Inscripto'|'5'|'18/11/2025'|'01/10/2025'|'31/10/2025'|'18/11/2025'||||'0'|0|99|0|''|''|''|'Agregar items para hacer Factura Larga 17'|230|4|0|920|9|23|943|||||''|0|0|0</v>
      </c>
    </row>
    <row r="50" customFormat="false" ht="12.75" hidden="false" customHeight="false" outlineLevel="0" collapsed="false">
      <c r="A50" s="5" t="s">
        <v>88</v>
      </c>
      <c r="B50" s="1" t="n">
        <v>30650940667</v>
      </c>
      <c r="C50" s="5" t="s">
        <v>38</v>
      </c>
      <c r="D50" s="5" t="s">
        <v>39</v>
      </c>
      <c r="E50" s="1" t="n">
        <v>5</v>
      </c>
      <c r="F50" s="6" t="n">
        <f aca="true">TODAY()</f>
        <v>45979</v>
      </c>
      <c r="G50" s="7" t="n">
        <f aca="false">DATE(YEAR(H50),MONTH(H50),1)</f>
        <v>45931</v>
      </c>
      <c r="H50" s="7" t="n">
        <f aca="false">EOMONTH(F50,-1)</f>
        <v>45961</v>
      </c>
      <c r="I50" s="7" t="n">
        <f aca="false">F50</f>
        <v>45979</v>
      </c>
      <c r="K50" s="5"/>
      <c r="L50" s="8" t="str">
        <f aca="false">IF(K50="","",RIGHT(K50,1))</f>
        <v/>
      </c>
      <c r="M50" s="5"/>
      <c r="N50" s="5"/>
      <c r="P50" s="8" t="str">
        <f aca="false">IF(K50="","",VLOOKUP(O50,CondicionReceptor!$B$2:$D$12,3,0))</f>
        <v/>
      </c>
      <c r="Q50" s="5"/>
      <c r="V50" s="5" t="s">
        <v>106</v>
      </c>
      <c r="W50" s="1" t="n">
        <v>454</v>
      </c>
      <c r="X50" s="1" t="n">
        <v>0.7</v>
      </c>
      <c r="Z50" s="9" t="n">
        <f aca="false">ROUND(W50*X50-Y50,2)</f>
        <v>317.8</v>
      </c>
      <c r="AA50" s="10" t="n">
        <v>0.05</v>
      </c>
      <c r="AB50" s="11" t="n">
        <f aca="false">ROUND(IFERROR(Z50*AA50,0),2)</f>
        <v>15.89</v>
      </c>
      <c r="AC50" s="11" t="n">
        <f aca="false">AB50+Z50</f>
        <v>333.69</v>
      </c>
      <c r="AD50" s="5"/>
      <c r="AE50" s="12"/>
      <c r="AF50" s="12"/>
      <c r="AG50" s="13"/>
      <c r="AH50" s="12"/>
      <c r="AI50" s="12"/>
      <c r="AJ50" s="14"/>
      <c r="AK50" s="9" t="n">
        <f aca="false">AI50*AJ50</f>
        <v>0</v>
      </c>
      <c r="AM50" s="15" t="str">
        <f aca="false">+A50</f>
        <v>NO</v>
      </c>
      <c r="AN50" s="15" t="n">
        <f aca="false">+B50</f>
        <v>30650940667</v>
      </c>
      <c r="AO50" s="15" t="str">
        <f aca="false">+C50</f>
        <v>Bustos &amp; Hope SH</v>
      </c>
      <c r="AP50" s="15" t="str">
        <f aca="false">+D50</f>
        <v>Responsable Inscripto</v>
      </c>
      <c r="AQ50" s="15" t="n">
        <f aca="false">E50</f>
        <v>5</v>
      </c>
      <c r="AR50" s="15" t="str">
        <f aca="false">TEXT(DAY(F50),"00")&amp;"/"&amp;TEXT(MONTH(F50),"00")&amp;"/"&amp;YEAR(F50)</f>
        <v>18/11/2025</v>
      </c>
      <c r="AS50" s="15" t="str">
        <f aca="false">TEXT(DAY(G50),"00")&amp;"/"&amp;TEXT(MONTH(G50),"00")&amp;"/"&amp;YEAR(G50)</f>
        <v>01/10/2025</v>
      </c>
      <c r="AT50" s="15" t="str">
        <f aca="false">TEXT(DAY(H50),"00")&amp;"/"&amp;TEXT(MONTH(H50),"00")&amp;"/"&amp;YEAR(H50)</f>
        <v>31/10/2025</v>
      </c>
      <c r="AU50" s="15" t="str">
        <f aca="false">TEXT(DAY(I50),"00")&amp;"/"&amp;TEXT(MONTH(I50),"00")&amp;"/"&amp;YEAR(I50)</f>
        <v>18/11/2025</v>
      </c>
      <c r="AV50" s="15" t="str">
        <f aca="false">IF(J50="","",J50)</f>
        <v/>
      </c>
      <c r="AW50" s="15" t="str">
        <f aca="false">IFERROR(VLOOKUP(K50,TiposComprobantes!$B$2:$C$37,2,0),"")</f>
        <v/>
      </c>
      <c r="AX50" s="15" t="str">
        <f aca="false">IFERROR(VLOOKUP(M50,TipoConceptos!$B$2:$C$4,2,0),"")</f>
        <v/>
      </c>
      <c r="AY50" s="15" t="n">
        <f aca="false">N50</f>
        <v>0</v>
      </c>
      <c r="AZ50" s="15" t="n">
        <f aca="false">IFERROR(VLOOKUP(O50,CondicionReceptor!$B$2:$C$12,2,0),0)</f>
        <v>0</v>
      </c>
      <c r="BA50" s="15" t="n">
        <f aca="false">IFERROR(VLOOKUP(Q50,TiposDocumentos!$B$2:$C$37,2,0),99)</f>
        <v>99</v>
      </c>
      <c r="BB50" s="15" t="n">
        <f aca="false">R50</f>
        <v>0</v>
      </c>
      <c r="BC50" s="15" t="str">
        <f aca="false">IF(S50="","",S50)</f>
        <v/>
      </c>
      <c r="BD50" s="15" t="str">
        <f aca="false">IF(T50="","",T50)</f>
        <v/>
      </c>
      <c r="BE50" s="15" t="str">
        <f aca="false">IF(U50="","",U50)</f>
        <v/>
      </c>
      <c r="BF50" s="15" t="str">
        <f aca="false">IF(V50="","",V50)</f>
        <v>Agregar items para hacer Factura Larga 18</v>
      </c>
      <c r="BG50" s="15" t="n">
        <f aca="false">IF(W50="","",W50)</f>
        <v>454</v>
      </c>
      <c r="BH50" s="15" t="n">
        <f aca="false">IF(X50="","",X50)</f>
        <v>0.7</v>
      </c>
      <c r="BI50" s="15" t="n">
        <f aca="false">IF(Y50="",0,Y50)</f>
        <v>0</v>
      </c>
      <c r="BJ50" s="11" t="n">
        <f aca="false">IF(Z50="","",Z50)</f>
        <v>317.8</v>
      </c>
      <c r="BK50" s="15" t="n">
        <f aca="false">VLOOKUP(AA50,TiposIVA!$B$2:$C$11,2,0)</f>
        <v>8</v>
      </c>
      <c r="BL50" s="11" t="n">
        <f aca="false">IF(AB50="","",AB50)</f>
        <v>15.89</v>
      </c>
      <c r="BM50" s="11" t="n">
        <f aca="false">IF(AC50="","",AC50)</f>
        <v>333.69</v>
      </c>
      <c r="BN50" s="16" t="str">
        <f aca="false">IFERROR(VLOOKUP(AD50,TiposComprobantes!$B$2:$C$37,2,0),"")</f>
        <v/>
      </c>
      <c r="BO50" s="16" t="str">
        <f aca="false">IF(AE50="","",AE50)</f>
        <v/>
      </c>
      <c r="BP50" s="16" t="str">
        <f aca="false">IF(AF50="","",AF50)</f>
        <v/>
      </c>
      <c r="BQ50" s="16" t="str">
        <f aca="false">IFERROR(VLOOKUP(AG50,TiposTributos!$B$1:$C$12,2,0),"")</f>
        <v/>
      </c>
      <c r="BR50" s="16" t="str">
        <f aca="false">IF(AH50="","",AH50)</f>
        <v/>
      </c>
      <c r="BS50" s="11" t="n">
        <f aca="false">AI50</f>
        <v>0</v>
      </c>
      <c r="BT50" s="11" t="n">
        <f aca="false">AJ50*100</f>
        <v>0</v>
      </c>
      <c r="BU50" s="11" t="n">
        <f aca="false">AK50</f>
        <v>0</v>
      </c>
      <c r="BW50" s="15" t="str">
        <f aca="false">IF(F50="","",CONCATENATE(AM50,"|'",AN50,"'|'",AO50,"'|'",AP50,"'|'",AQ50,"'|'",AR50,"'|'",AS50,"'|'",AT50,"'|'",AU50,"'|",AV50,"|",AW50,"|",AX50,"|'",AY50,"'|",AZ50,"|",BA50,"|",BB50,"|'",BC50,"'|'",BD50,"'|'",BE50,"'|'",BF50,"'|",BG50,"|",BH50,"|",BI50,"|",BJ50,"|",BK50,"|",BL50,"|",BM50,"|",BN50,"|",BO50,"|",BP50,"|",BQ50,"|'",BR50,"'|",BS50,"|",BT50,"|",BU50))</f>
        <v>NO|'30650940667'|'Bustos &amp; Hope SH'|'Responsable Inscripto'|'5'|'18/11/2025'|'01/10/2025'|'31/10/2025'|'18/11/2025'||||'0'|0|99|0|''|''|''|'Agregar items para hacer Factura Larga 18'|454|0,7|0|317,8|8|15,89|333,69|||||''|0|0|0</v>
      </c>
    </row>
    <row r="51" customFormat="false" ht="12.75" hidden="false" customHeight="false" outlineLevel="0" collapsed="false">
      <c r="A51" s="5" t="s">
        <v>88</v>
      </c>
      <c r="B51" s="1" t="n">
        <v>30650940667</v>
      </c>
      <c r="C51" s="5" t="s">
        <v>38</v>
      </c>
      <c r="D51" s="5" t="s">
        <v>39</v>
      </c>
      <c r="E51" s="1" t="n">
        <v>5</v>
      </c>
      <c r="F51" s="6" t="n">
        <f aca="true">TODAY()</f>
        <v>45979</v>
      </c>
      <c r="G51" s="7" t="n">
        <f aca="false">DATE(YEAR(H51),MONTH(H51),1)</f>
        <v>45931</v>
      </c>
      <c r="H51" s="7" t="n">
        <f aca="false">EOMONTH(F51,-1)</f>
        <v>45961</v>
      </c>
      <c r="I51" s="7" t="n">
        <f aca="false">F51</f>
        <v>45979</v>
      </c>
      <c r="K51" s="5"/>
      <c r="L51" s="8" t="str">
        <f aca="false">IF(K51="","",RIGHT(K51,1))</f>
        <v/>
      </c>
      <c r="M51" s="5"/>
      <c r="N51" s="5"/>
      <c r="P51" s="8" t="str">
        <f aca="false">IF(K51="","",VLOOKUP(O51,CondicionReceptor!$B$2:$D$12,3,0))</f>
        <v/>
      </c>
      <c r="Q51" s="5"/>
      <c r="V51" s="5" t="s">
        <v>89</v>
      </c>
      <c r="W51" s="1" t="n">
        <v>230</v>
      </c>
      <c r="X51" s="1" t="n">
        <v>5</v>
      </c>
      <c r="Z51" s="9" t="n">
        <f aca="false">ROUND(W51*X51-Y51,2)</f>
        <v>1150</v>
      </c>
      <c r="AA51" s="10" t="n">
        <v>0.025</v>
      </c>
      <c r="AB51" s="11" t="n">
        <f aca="false">ROUND(IFERROR(Z51*AA51,0),2)</f>
        <v>28.75</v>
      </c>
      <c r="AC51" s="11" t="n">
        <f aca="false">AB51+Z51</f>
        <v>1178.75</v>
      </c>
      <c r="AD51" s="5"/>
      <c r="AE51" s="12"/>
      <c r="AF51" s="12"/>
      <c r="AG51" s="13"/>
      <c r="AH51" s="12"/>
      <c r="AI51" s="12"/>
      <c r="AJ51" s="14"/>
      <c r="AK51" s="9" t="n">
        <f aca="false">AI51*AJ51</f>
        <v>0</v>
      </c>
      <c r="AM51" s="15" t="str">
        <f aca="false">+A51</f>
        <v>NO</v>
      </c>
      <c r="AN51" s="15" t="n">
        <f aca="false">+B51</f>
        <v>30650940667</v>
      </c>
      <c r="AO51" s="15" t="str">
        <f aca="false">+C51</f>
        <v>Bustos &amp; Hope SH</v>
      </c>
      <c r="AP51" s="15" t="str">
        <f aca="false">+D51</f>
        <v>Responsable Inscripto</v>
      </c>
      <c r="AQ51" s="15" t="n">
        <f aca="false">E51</f>
        <v>5</v>
      </c>
      <c r="AR51" s="15" t="str">
        <f aca="false">TEXT(DAY(F51),"00")&amp;"/"&amp;TEXT(MONTH(F51),"00")&amp;"/"&amp;YEAR(F51)</f>
        <v>18/11/2025</v>
      </c>
      <c r="AS51" s="15" t="str">
        <f aca="false">TEXT(DAY(G51),"00")&amp;"/"&amp;TEXT(MONTH(G51),"00")&amp;"/"&amp;YEAR(G51)</f>
        <v>01/10/2025</v>
      </c>
      <c r="AT51" s="15" t="str">
        <f aca="false">TEXT(DAY(H51),"00")&amp;"/"&amp;TEXT(MONTH(H51),"00")&amp;"/"&amp;YEAR(H51)</f>
        <v>31/10/2025</v>
      </c>
      <c r="AU51" s="15" t="str">
        <f aca="false">TEXT(DAY(I51),"00")&amp;"/"&amp;TEXT(MONTH(I51),"00")&amp;"/"&amp;YEAR(I51)</f>
        <v>18/11/2025</v>
      </c>
      <c r="AV51" s="15" t="str">
        <f aca="false">IF(J51="","",J51)</f>
        <v/>
      </c>
      <c r="AW51" s="15" t="str">
        <f aca="false">IFERROR(VLOOKUP(K51,TiposComprobantes!$B$2:$C$37,2,0),"")</f>
        <v/>
      </c>
      <c r="AX51" s="15" t="str">
        <f aca="false">IFERROR(VLOOKUP(M51,TipoConceptos!$B$2:$C$4,2,0),"")</f>
        <v/>
      </c>
      <c r="AY51" s="15" t="n">
        <f aca="false">N51</f>
        <v>0</v>
      </c>
      <c r="AZ51" s="15" t="n">
        <f aca="false">IFERROR(VLOOKUP(O51,CondicionReceptor!$B$2:$C$12,2,0),0)</f>
        <v>0</v>
      </c>
      <c r="BA51" s="15" t="n">
        <f aca="false">IFERROR(VLOOKUP(Q51,TiposDocumentos!$B$2:$C$37,2,0),99)</f>
        <v>99</v>
      </c>
      <c r="BB51" s="15" t="n">
        <f aca="false">R51</f>
        <v>0</v>
      </c>
      <c r="BC51" s="15" t="str">
        <f aca="false">IF(S51="","",S51)</f>
        <v/>
      </c>
      <c r="BD51" s="15" t="str">
        <f aca="false">IF(T51="","",T51)</f>
        <v/>
      </c>
      <c r="BE51" s="15" t="str">
        <f aca="false">IF(U51="","",U51)</f>
        <v/>
      </c>
      <c r="BF51" s="15" t="str">
        <f aca="false">IF(V51="","",V51)</f>
        <v>Agregar items para hacer Factura Larga 1</v>
      </c>
      <c r="BG51" s="15" t="n">
        <f aca="false">IF(W51="","",W51)</f>
        <v>230</v>
      </c>
      <c r="BH51" s="15" t="n">
        <f aca="false">IF(X51="","",X51)</f>
        <v>5</v>
      </c>
      <c r="BI51" s="15" t="n">
        <f aca="false">IF(Y51="",0,Y51)</f>
        <v>0</v>
      </c>
      <c r="BJ51" s="11" t="n">
        <f aca="false">IF(Z51="","",Z51)</f>
        <v>1150</v>
      </c>
      <c r="BK51" s="15" t="n">
        <f aca="false">VLOOKUP(AA51,TiposIVA!$B$2:$C$11,2,0)</f>
        <v>9</v>
      </c>
      <c r="BL51" s="11" t="n">
        <f aca="false">IF(AB51="","",AB51)</f>
        <v>28.75</v>
      </c>
      <c r="BM51" s="11" t="n">
        <f aca="false">IF(AC51="","",AC51)</f>
        <v>1178.75</v>
      </c>
      <c r="BN51" s="16" t="str">
        <f aca="false">IFERROR(VLOOKUP(AD51,TiposComprobantes!$B$2:$C$37,2,0),"")</f>
        <v/>
      </c>
      <c r="BO51" s="16" t="str">
        <f aca="false">IF(AE51="","",AE51)</f>
        <v/>
      </c>
      <c r="BP51" s="16" t="str">
        <f aca="false">IF(AF51="","",AF51)</f>
        <v/>
      </c>
      <c r="BQ51" s="16" t="str">
        <f aca="false">IFERROR(VLOOKUP(AG51,TiposTributos!$B$1:$C$12,2,0),"")</f>
        <v/>
      </c>
      <c r="BR51" s="16" t="str">
        <f aca="false">IF(AH51="","",AH51)</f>
        <v/>
      </c>
      <c r="BS51" s="11" t="n">
        <f aca="false">AI51</f>
        <v>0</v>
      </c>
      <c r="BT51" s="11" t="n">
        <f aca="false">AJ51*100</f>
        <v>0</v>
      </c>
      <c r="BU51" s="11" t="n">
        <f aca="false">AK51</f>
        <v>0</v>
      </c>
      <c r="BW51" s="15" t="str">
        <f aca="false">IF(F51="","",CONCATENATE(AM51,"|'",AN51,"'|'",AO51,"'|'",AP51,"'|'",AQ51,"'|'",AR51,"'|'",AS51,"'|'",AT51,"'|'",AU51,"'|",AV51,"|",AW51,"|",AX51,"|'",AY51,"'|",AZ51,"|",BA51,"|",BB51,"|'",BC51,"'|'",BD51,"'|'",BE51,"'|'",BF51,"'|",BG51,"|",BH51,"|",BI51,"|",BJ51,"|",BK51,"|",BL51,"|",BM51,"|",BN51,"|",BO51,"|",BP51,"|",BQ51,"|'",BR51,"'|",BS51,"|",BT51,"|",BU51))</f>
        <v>NO|'30650940667'|'Bustos &amp; Hope SH'|'Responsable Inscripto'|'5'|'18/11/2025'|'01/10/2025'|'31/10/2025'|'18/11/2025'||||'0'|0|99|0|''|''|''|'Agregar items para hacer Factura Larga 1'|230|5|0|1150|9|28,75|1178,75|||||''|0|0|0</v>
      </c>
    </row>
    <row r="52" customFormat="false" ht="12.75" hidden="false" customHeight="false" outlineLevel="0" collapsed="false">
      <c r="A52" s="5" t="s">
        <v>88</v>
      </c>
      <c r="B52" s="1" t="n">
        <v>30650940667</v>
      </c>
      <c r="C52" s="5" t="s">
        <v>38</v>
      </c>
      <c r="D52" s="5" t="s">
        <v>39</v>
      </c>
      <c r="E52" s="1" t="n">
        <v>5</v>
      </c>
      <c r="F52" s="6" t="n">
        <f aca="true">TODAY()</f>
        <v>45979</v>
      </c>
      <c r="G52" s="7" t="n">
        <f aca="false">DATE(YEAR(H52),MONTH(H52),1)</f>
        <v>45931</v>
      </c>
      <c r="H52" s="7" t="n">
        <f aca="false">EOMONTH(F52,-1)</f>
        <v>45961</v>
      </c>
      <c r="I52" s="7" t="n">
        <f aca="false">F52</f>
        <v>45979</v>
      </c>
      <c r="K52" s="5"/>
      <c r="L52" s="8" t="str">
        <f aca="false">IF(K52="","",RIGHT(K52,1))</f>
        <v/>
      </c>
      <c r="M52" s="5"/>
      <c r="N52" s="5"/>
      <c r="P52" s="8" t="str">
        <f aca="false">IF(K52="","",VLOOKUP(O52,CondicionReceptor!$B$2:$D$12,3,0))</f>
        <v/>
      </c>
      <c r="Q52" s="5"/>
      <c r="V52" s="5" t="s">
        <v>90</v>
      </c>
      <c r="W52" s="1" t="n">
        <v>454</v>
      </c>
      <c r="X52" s="1" t="n">
        <v>0.7</v>
      </c>
      <c r="Z52" s="9" t="n">
        <f aca="false">ROUND(W52*X52-Y52,2)</f>
        <v>317.8</v>
      </c>
      <c r="AA52" s="10" t="n">
        <v>0.05</v>
      </c>
      <c r="AB52" s="11" t="n">
        <f aca="false">ROUND(IFERROR(Z52*AA52,0),2)</f>
        <v>15.89</v>
      </c>
      <c r="AC52" s="11" t="n">
        <f aca="false">AB52+Z52</f>
        <v>333.69</v>
      </c>
      <c r="AD52" s="5"/>
      <c r="AE52" s="12"/>
      <c r="AF52" s="12"/>
      <c r="AG52" s="13"/>
      <c r="AH52" s="12"/>
      <c r="AI52" s="12"/>
      <c r="AJ52" s="14"/>
      <c r="AK52" s="9" t="n">
        <f aca="false">AI52*AJ52</f>
        <v>0</v>
      </c>
      <c r="AM52" s="15" t="str">
        <f aca="false">+A52</f>
        <v>NO</v>
      </c>
      <c r="AN52" s="15" t="n">
        <f aca="false">+B52</f>
        <v>30650940667</v>
      </c>
      <c r="AO52" s="15" t="str">
        <f aca="false">+C52</f>
        <v>Bustos &amp; Hope SH</v>
      </c>
      <c r="AP52" s="15" t="str">
        <f aca="false">+D52</f>
        <v>Responsable Inscripto</v>
      </c>
      <c r="AQ52" s="15" t="n">
        <f aca="false">E52</f>
        <v>5</v>
      </c>
      <c r="AR52" s="15" t="str">
        <f aca="false">TEXT(DAY(F52),"00")&amp;"/"&amp;TEXT(MONTH(F52),"00")&amp;"/"&amp;YEAR(F52)</f>
        <v>18/11/2025</v>
      </c>
      <c r="AS52" s="15" t="str">
        <f aca="false">TEXT(DAY(G52),"00")&amp;"/"&amp;TEXT(MONTH(G52),"00")&amp;"/"&amp;YEAR(G52)</f>
        <v>01/10/2025</v>
      </c>
      <c r="AT52" s="15" t="str">
        <f aca="false">TEXT(DAY(H52),"00")&amp;"/"&amp;TEXT(MONTH(H52),"00")&amp;"/"&amp;YEAR(H52)</f>
        <v>31/10/2025</v>
      </c>
      <c r="AU52" s="15" t="str">
        <f aca="false">TEXT(DAY(I52),"00")&amp;"/"&amp;TEXT(MONTH(I52),"00")&amp;"/"&amp;YEAR(I52)</f>
        <v>18/11/2025</v>
      </c>
      <c r="AV52" s="15" t="str">
        <f aca="false">IF(J52="","",J52)</f>
        <v/>
      </c>
      <c r="AW52" s="15" t="str">
        <f aca="false">IFERROR(VLOOKUP(K52,TiposComprobantes!$B$2:$C$37,2,0),"")</f>
        <v/>
      </c>
      <c r="AX52" s="15" t="str">
        <f aca="false">IFERROR(VLOOKUP(M52,TipoConceptos!$B$2:$C$4,2,0),"")</f>
        <v/>
      </c>
      <c r="AY52" s="15" t="n">
        <f aca="false">N52</f>
        <v>0</v>
      </c>
      <c r="AZ52" s="15" t="n">
        <f aca="false">IFERROR(VLOOKUP(O52,CondicionReceptor!$B$2:$C$12,2,0),0)</f>
        <v>0</v>
      </c>
      <c r="BA52" s="15" t="n">
        <f aca="false">IFERROR(VLOOKUP(Q52,TiposDocumentos!$B$2:$C$37,2,0),99)</f>
        <v>99</v>
      </c>
      <c r="BB52" s="15" t="n">
        <f aca="false">R52</f>
        <v>0</v>
      </c>
      <c r="BC52" s="15" t="str">
        <f aca="false">IF(S52="","",S52)</f>
        <v/>
      </c>
      <c r="BD52" s="15" t="str">
        <f aca="false">IF(T52="","",T52)</f>
        <v/>
      </c>
      <c r="BE52" s="15" t="str">
        <f aca="false">IF(U52="","",U52)</f>
        <v/>
      </c>
      <c r="BF52" s="15" t="str">
        <f aca="false">IF(V52="","",V52)</f>
        <v>Agregar items para hacer Factura Larga 2</v>
      </c>
      <c r="BG52" s="15" t="n">
        <f aca="false">IF(W52="","",W52)</f>
        <v>454</v>
      </c>
      <c r="BH52" s="15" t="n">
        <f aca="false">IF(X52="","",X52)</f>
        <v>0.7</v>
      </c>
      <c r="BI52" s="15" t="n">
        <f aca="false">IF(Y52="",0,Y52)</f>
        <v>0</v>
      </c>
      <c r="BJ52" s="11" t="n">
        <f aca="false">IF(Z52="","",Z52)</f>
        <v>317.8</v>
      </c>
      <c r="BK52" s="15" t="n">
        <f aca="false">VLOOKUP(AA52,TiposIVA!$B$2:$C$11,2,0)</f>
        <v>8</v>
      </c>
      <c r="BL52" s="11" t="n">
        <f aca="false">IF(AB52="","",AB52)</f>
        <v>15.89</v>
      </c>
      <c r="BM52" s="11" t="n">
        <f aca="false">IF(AC52="","",AC52)</f>
        <v>333.69</v>
      </c>
      <c r="BN52" s="16" t="str">
        <f aca="false">IFERROR(VLOOKUP(AD52,TiposComprobantes!$B$2:$C$37,2,0),"")</f>
        <v/>
      </c>
      <c r="BO52" s="16" t="str">
        <f aca="false">IF(AE52="","",AE52)</f>
        <v/>
      </c>
      <c r="BP52" s="16" t="str">
        <f aca="false">IF(AF52="","",AF52)</f>
        <v/>
      </c>
      <c r="BQ52" s="16" t="str">
        <f aca="false">IFERROR(VLOOKUP(AG52,TiposTributos!$B$1:$C$12,2,0),"")</f>
        <v/>
      </c>
      <c r="BR52" s="16" t="str">
        <f aca="false">IF(AH52="","",AH52)</f>
        <v/>
      </c>
      <c r="BS52" s="11" t="n">
        <f aca="false">AI52</f>
        <v>0</v>
      </c>
      <c r="BT52" s="11" t="n">
        <f aca="false">AJ52*100</f>
        <v>0</v>
      </c>
      <c r="BU52" s="11" t="n">
        <f aca="false">AK52</f>
        <v>0</v>
      </c>
      <c r="BW52" s="15" t="str">
        <f aca="false">IF(F52="","",CONCATENATE(AM52,"|'",AN52,"'|'",AO52,"'|'",AP52,"'|'",AQ52,"'|'",AR52,"'|'",AS52,"'|'",AT52,"'|'",AU52,"'|",AV52,"|",AW52,"|",AX52,"|'",AY52,"'|",AZ52,"|",BA52,"|",BB52,"|'",BC52,"'|'",BD52,"'|'",BE52,"'|'",BF52,"'|",BG52,"|",BH52,"|",BI52,"|",BJ52,"|",BK52,"|",BL52,"|",BM52,"|",BN52,"|",BO52,"|",BP52,"|",BQ52,"|'",BR52,"'|",BS52,"|",BT52,"|",BU52))</f>
        <v>NO|'30650940667'|'Bustos &amp; Hope SH'|'Responsable Inscripto'|'5'|'18/11/2025'|'01/10/2025'|'31/10/2025'|'18/11/2025'||||'0'|0|99|0|''|''|''|'Agregar items para hacer Factura Larga 2'|454|0,7|0|317,8|8|15,89|333,69|||||''|0|0|0</v>
      </c>
    </row>
    <row r="53" customFormat="false" ht="12.75" hidden="false" customHeight="false" outlineLevel="0" collapsed="false">
      <c r="A53" s="5" t="s">
        <v>88</v>
      </c>
      <c r="B53" s="1" t="n">
        <v>30650940667</v>
      </c>
      <c r="C53" s="5" t="s">
        <v>38</v>
      </c>
      <c r="D53" s="5" t="s">
        <v>39</v>
      </c>
      <c r="E53" s="1" t="n">
        <v>5</v>
      </c>
      <c r="F53" s="6" t="n">
        <f aca="true">TODAY()</f>
        <v>45979</v>
      </c>
      <c r="G53" s="7" t="n">
        <f aca="false">DATE(YEAR(H53),MONTH(H53),1)</f>
        <v>45931</v>
      </c>
      <c r="H53" s="7" t="n">
        <f aca="false">EOMONTH(F53,-1)</f>
        <v>45961</v>
      </c>
      <c r="I53" s="7" t="n">
        <f aca="false">F53</f>
        <v>45979</v>
      </c>
      <c r="K53" s="5"/>
      <c r="L53" s="8" t="str">
        <f aca="false">IF(K53="","",RIGHT(K53,1))</f>
        <v/>
      </c>
      <c r="M53" s="5"/>
      <c r="N53" s="5"/>
      <c r="P53" s="8" t="str">
        <f aca="false">IF(K53="","",VLOOKUP(O53,CondicionReceptor!$B$2:$D$12,3,0))</f>
        <v/>
      </c>
      <c r="Q53" s="5"/>
      <c r="V53" s="5" t="s">
        <v>91</v>
      </c>
      <c r="W53" s="1" t="n">
        <v>2.3</v>
      </c>
      <c r="X53" s="1" t="n">
        <v>135</v>
      </c>
      <c r="Z53" s="9" t="n">
        <f aca="false">ROUND(W53*X53-Y53,2)</f>
        <v>310.5</v>
      </c>
      <c r="AA53" s="10" t="s">
        <v>62</v>
      </c>
      <c r="AB53" s="11" t="n">
        <f aca="false">ROUND(IFERROR(Z53*AA53,0),2)</f>
        <v>0</v>
      </c>
      <c r="AC53" s="11" t="n">
        <f aca="false">AB53+Z53</f>
        <v>310.5</v>
      </c>
      <c r="AD53" s="5"/>
      <c r="AE53" s="12"/>
      <c r="AF53" s="12"/>
      <c r="AG53" s="13"/>
      <c r="AH53" s="12"/>
      <c r="AI53" s="12"/>
      <c r="AJ53" s="14"/>
      <c r="AK53" s="9" t="n">
        <f aca="false">AI53*AJ53</f>
        <v>0</v>
      </c>
      <c r="AM53" s="15" t="str">
        <f aca="false">+A53</f>
        <v>NO</v>
      </c>
      <c r="AN53" s="15" t="n">
        <f aca="false">+B53</f>
        <v>30650940667</v>
      </c>
      <c r="AO53" s="15" t="str">
        <f aca="false">+C53</f>
        <v>Bustos &amp; Hope SH</v>
      </c>
      <c r="AP53" s="15" t="str">
        <f aca="false">+D53</f>
        <v>Responsable Inscripto</v>
      </c>
      <c r="AQ53" s="15" t="n">
        <f aca="false">E53</f>
        <v>5</v>
      </c>
      <c r="AR53" s="15" t="str">
        <f aca="false">TEXT(DAY(F53),"00")&amp;"/"&amp;TEXT(MONTH(F53),"00")&amp;"/"&amp;YEAR(F53)</f>
        <v>18/11/2025</v>
      </c>
      <c r="AS53" s="15" t="str">
        <f aca="false">TEXT(DAY(G53),"00")&amp;"/"&amp;TEXT(MONTH(G53),"00")&amp;"/"&amp;YEAR(G53)</f>
        <v>01/10/2025</v>
      </c>
      <c r="AT53" s="15" t="str">
        <f aca="false">TEXT(DAY(H53),"00")&amp;"/"&amp;TEXT(MONTH(H53),"00")&amp;"/"&amp;YEAR(H53)</f>
        <v>31/10/2025</v>
      </c>
      <c r="AU53" s="15" t="str">
        <f aca="false">TEXT(DAY(I53),"00")&amp;"/"&amp;TEXT(MONTH(I53),"00")&amp;"/"&amp;YEAR(I53)</f>
        <v>18/11/2025</v>
      </c>
      <c r="AV53" s="15" t="str">
        <f aca="false">IF(J53="","",J53)</f>
        <v/>
      </c>
      <c r="AW53" s="15" t="str">
        <f aca="false">IFERROR(VLOOKUP(K53,TiposComprobantes!$B$2:$C$37,2,0),"")</f>
        <v/>
      </c>
      <c r="AX53" s="15" t="str">
        <f aca="false">IFERROR(VLOOKUP(M53,TipoConceptos!$B$2:$C$4,2,0),"")</f>
        <v/>
      </c>
      <c r="AY53" s="15" t="n">
        <f aca="false">N53</f>
        <v>0</v>
      </c>
      <c r="AZ53" s="15" t="n">
        <f aca="false">IFERROR(VLOOKUP(O53,CondicionReceptor!$B$2:$C$12,2,0),0)</f>
        <v>0</v>
      </c>
      <c r="BA53" s="15" t="n">
        <f aca="false">IFERROR(VLOOKUP(Q53,TiposDocumentos!$B$2:$C$37,2,0),99)</f>
        <v>99</v>
      </c>
      <c r="BB53" s="15" t="n">
        <f aca="false">R53</f>
        <v>0</v>
      </c>
      <c r="BC53" s="15" t="str">
        <f aca="false">IF(S53="","",S53)</f>
        <v/>
      </c>
      <c r="BD53" s="15" t="str">
        <f aca="false">IF(T53="","",T53)</f>
        <v/>
      </c>
      <c r="BE53" s="15" t="str">
        <f aca="false">IF(U53="","",U53)</f>
        <v/>
      </c>
      <c r="BF53" s="15" t="str">
        <f aca="false">IF(V53="","",V53)</f>
        <v>Agregar items para hacer Factura Larga 3</v>
      </c>
      <c r="BG53" s="15" t="n">
        <f aca="false">IF(W53="","",W53)</f>
        <v>2.3</v>
      </c>
      <c r="BH53" s="15" t="n">
        <f aca="false">IF(X53="","",X53)</f>
        <v>135</v>
      </c>
      <c r="BI53" s="15" t="n">
        <f aca="false">IF(Y53="",0,Y53)</f>
        <v>0</v>
      </c>
      <c r="BJ53" s="11" t="n">
        <f aca="false">IF(Z53="","",Z53)</f>
        <v>310.5</v>
      </c>
      <c r="BK53" s="15" t="str">
        <f aca="false">VLOOKUP(AA53,TiposIVA!$B$2:$C$11,2,0)</f>
        <v>NG</v>
      </c>
      <c r="BL53" s="11" t="n">
        <f aca="false">IF(AB53="","",AB53)</f>
        <v>0</v>
      </c>
      <c r="BM53" s="11" t="n">
        <f aca="false">IF(AC53="","",AC53)</f>
        <v>310.5</v>
      </c>
      <c r="BN53" s="16" t="str">
        <f aca="false">IFERROR(VLOOKUP(AD53,TiposComprobantes!$B$2:$C$37,2,0),"")</f>
        <v/>
      </c>
      <c r="BO53" s="16" t="str">
        <f aca="false">IF(AE53="","",AE53)</f>
        <v/>
      </c>
      <c r="BP53" s="16" t="str">
        <f aca="false">IF(AF53="","",AF53)</f>
        <v/>
      </c>
      <c r="BQ53" s="16" t="str">
        <f aca="false">IFERROR(VLOOKUP(AG53,TiposTributos!$B$1:$C$12,2,0),"")</f>
        <v/>
      </c>
      <c r="BR53" s="16" t="str">
        <f aca="false">IF(AH53="","",AH53)</f>
        <v/>
      </c>
      <c r="BS53" s="11" t="n">
        <f aca="false">AI53</f>
        <v>0</v>
      </c>
      <c r="BT53" s="11" t="n">
        <f aca="false">AJ53*100</f>
        <v>0</v>
      </c>
      <c r="BU53" s="11" t="n">
        <f aca="false">AK53</f>
        <v>0</v>
      </c>
      <c r="BW53" s="15" t="str">
        <f aca="false">IF(F53="","",CONCATENATE(AM53,"|'",AN53,"'|'",AO53,"'|'",AP53,"'|'",AQ53,"'|'",AR53,"'|'",AS53,"'|'",AT53,"'|'",AU53,"'|",AV53,"|",AW53,"|",AX53,"|'",AY53,"'|",AZ53,"|",BA53,"|",BB53,"|'",BC53,"'|'",BD53,"'|'",BE53,"'|'",BF53,"'|",BG53,"|",BH53,"|",BI53,"|",BJ53,"|",BK53,"|",BL53,"|",BM53,"|",BN53,"|",BO53,"|",BP53,"|",BQ53,"|'",BR53,"'|",BS53,"|",BT53,"|",BU53))</f>
        <v>NO|'30650940667'|'Bustos &amp; Hope SH'|'Responsable Inscripto'|'5'|'18/11/2025'|'01/10/2025'|'31/10/2025'|'18/11/2025'||||'0'|0|99|0|''|''|''|'Agregar items para hacer Factura Larga 3'|2,3|135|0|310,5|NG|0|310,5|||||''|0|0|0</v>
      </c>
    </row>
    <row r="54" customFormat="false" ht="12.75" hidden="false" customHeight="false" outlineLevel="0" collapsed="false">
      <c r="A54" s="5" t="s">
        <v>88</v>
      </c>
      <c r="B54" s="1" t="n">
        <v>30650940667</v>
      </c>
      <c r="C54" s="5" t="s">
        <v>38</v>
      </c>
      <c r="D54" s="5" t="s">
        <v>39</v>
      </c>
      <c r="E54" s="1" t="n">
        <v>5</v>
      </c>
      <c r="F54" s="6" t="n">
        <f aca="true">TODAY()</f>
        <v>45979</v>
      </c>
      <c r="G54" s="7" t="n">
        <f aca="false">DATE(YEAR(H54),MONTH(H54),1)</f>
        <v>45931</v>
      </c>
      <c r="H54" s="7" t="n">
        <f aca="false">EOMONTH(F54,-1)</f>
        <v>45961</v>
      </c>
      <c r="I54" s="7" t="n">
        <f aca="false">F54</f>
        <v>45979</v>
      </c>
      <c r="K54" s="5"/>
      <c r="L54" s="8" t="str">
        <f aca="false">IF(K54="","",RIGHT(K54,1))</f>
        <v/>
      </c>
      <c r="M54" s="5"/>
      <c r="N54" s="5"/>
      <c r="P54" s="8" t="str">
        <f aca="false">IF(K54="","",VLOOKUP(O54,CondicionReceptor!$B$2:$D$12,3,0))</f>
        <v/>
      </c>
      <c r="Q54" s="5"/>
      <c r="V54" s="5" t="s">
        <v>92</v>
      </c>
      <c r="W54" s="1" t="n">
        <v>4.5</v>
      </c>
      <c r="X54" s="1" t="n">
        <v>135</v>
      </c>
      <c r="Z54" s="9" t="n">
        <f aca="false">ROUND(W54*X54-Y54,2)</f>
        <v>607.5</v>
      </c>
      <c r="AA54" s="10" t="s">
        <v>66</v>
      </c>
      <c r="AB54" s="11" t="n">
        <f aca="false">ROUND(IFERROR(Z54*AA54,0),2)</f>
        <v>0</v>
      </c>
      <c r="AC54" s="11" t="n">
        <f aca="false">AB54+Z54</f>
        <v>607.5</v>
      </c>
      <c r="AD54" s="5"/>
      <c r="AE54" s="12"/>
      <c r="AF54" s="12"/>
      <c r="AG54" s="13"/>
      <c r="AH54" s="12"/>
      <c r="AI54" s="12"/>
      <c r="AJ54" s="14"/>
      <c r="AK54" s="9" t="n">
        <f aca="false">AI54*AJ54</f>
        <v>0</v>
      </c>
      <c r="AM54" s="15" t="str">
        <f aca="false">+A54</f>
        <v>NO</v>
      </c>
      <c r="AN54" s="15" t="n">
        <f aca="false">+B54</f>
        <v>30650940667</v>
      </c>
      <c r="AO54" s="15" t="str">
        <f aca="false">+C54</f>
        <v>Bustos &amp; Hope SH</v>
      </c>
      <c r="AP54" s="15" t="str">
        <f aca="false">+D54</f>
        <v>Responsable Inscripto</v>
      </c>
      <c r="AQ54" s="15" t="n">
        <f aca="false">E54</f>
        <v>5</v>
      </c>
      <c r="AR54" s="15" t="str">
        <f aca="false">TEXT(DAY(F54),"00")&amp;"/"&amp;TEXT(MONTH(F54),"00")&amp;"/"&amp;YEAR(F54)</f>
        <v>18/11/2025</v>
      </c>
      <c r="AS54" s="15" t="str">
        <f aca="false">TEXT(DAY(G54),"00")&amp;"/"&amp;TEXT(MONTH(G54),"00")&amp;"/"&amp;YEAR(G54)</f>
        <v>01/10/2025</v>
      </c>
      <c r="AT54" s="15" t="str">
        <f aca="false">TEXT(DAY(H54),"00")&amp;"/"&amp;TEXT(MONTH(H54),"00")&amp;"/"&amp;YEAR(H54)</f>
        <v>31/10/2025</v>
      </c>
      <c r="AU54" s="15" t="str">
        <f aca="false">TEXT(DAY(I54),"00")&amp;"/"&amp;TEXT(MONTH(I54),"00")&amp;"/"&amp;YEAR(I54)</f>
        <v>18/11/2025</v>
      </c>
      <c r="AV54" s="15" t="str">
        <f aca="false">IF(J54="","",J54)</f>
        <v/>
      </c>
      <c r="AW54" s="15" t="str">
        <f aca="false">IFERROR(VLOOKUP(K54,TiposComprobantes!$B$2:$C$37,2,0),"")</f>
        <v/>
      </c>
      <c r="AX54" s="15" t="str">
        <f aca="false">IFERROR(VLOOKUP(M54,TipoConceptos!$B$2:$C$4,2,0),"")</f>
        <v/>
      </c>
      <c r="AY54" s="15" t="n">
        <f aca="false">N54</f>
        <v>0</v>
      </c>
      <c r="AZ54" s="15" t="n">
        <f aca="false">IFERROR(VLOOKUP(O54,CondicionReceptor!$B$2:$C$12,2,0),0)</f>
        <v>0</v>
      </c>
      <c r="BA54" s="15" t="n">
        <f aca="false">IFERROR(VLOOKUP(Q54,TiposDocumentos!$B$2:$C$37,2,0),99)</f>
        <v>99</v>
      </c>
      <c r="BB54" s="15" t="n">
        <f aca="false">R54</f>
        <v>0</v>
      </c>
      <c r="BC54" s="15" t="str">
        <f aca="false">IF(S54="","",S54)</f>
        <v/>
      </c>
      <c r="BD54" s="15" t="str">
        <f aca="false">IF(T54="","",T54)</f>
        <v/>
      </c>
      <c r="BE54" s="15" t="str">
        <f aca="false">IF(U54="","",U54)</f>
        <v/>
      </c>
      <c r="BF54" s="15" t="str">
        <f aca="false">IF(V54="","",V54)</f>
        <v>Agregar items para hacer Factura Larga 4</v>
      </c>
      <c r="BG54" s="15" t="n">
        <f aca="false">IF(W54="","",W54)</f>
        <v>4.5</v>
      </c>
      <c r="BH54" s="15" t="n">
        <f aca="false">IF(X54="","",X54)</f>
        <v>135</v>
      </c>
      <c r="BI54" s="15" t="n">
        <f aca="false">IF(Y54="",0,Y54)</f>
        <v>0</v>
      </c>
      <c r="BJ54" s="11" t="n">
        <f aca="false">IF(Z54="","",Z54)</f>
        <v>607.5</v>
      </c>
      <c r="BK54" s="15" t="str">
        <f aca="false">VLOOKUP(AA54,TiposIVA!$B$2:$C$11,2,0)</f>
        <v>E</v>
      </c>
      <c r="BL54" s="11" t="n">
        <f aca="false">IF(AB54="","",AB54)</f>
        <v>0</v>
      </c>
      <c r="BM54" s="11" t="n">
        <f aca="false">IF(AC54="","",AC54)</f>
        <v>607.5</v>
      </c>
      <c r="BN54" s="16" t="str">
        <f aca="false">IFERROR(VLOOKUP(AD54,TiposComprobantes!$B$2:$C$37,2,0),"")</f>
        <v/>
      </c>
      <c r="BO54" s="16" t="str">
        <f aca="false">IF(AE54="","",AE54)</f>
        <v/>
      </c>
      <c r="BP54" s="16" t="str">
        <f aca="false">IF(AF54="","",AF54)</f>
        <v/>
      </c>
      <c r="BQ54" s="16" t="str">
        <f aca="false">IFERROR(VLOOKUP(AG54,TiposTributos!$B$1:$C$12,2,0),"")</f>
        <v/>
      </c>
      <c r="BR54" s="16" t="str">
        <f aca="false">IF(AH54="","",AH54)</f>
        <v/>
      </c>
      <c r="BS54" s="11" t="n">
        <f aca="false">AI54</f>
        <v>0</v>
      </c>
      <c r="BT54" s="11" t="n">
        <f aca="false">AJ54*100</f>
        <v>0</v>
      </c>
      <c r="BU54" s="11" t="n">
        <f aca="false">AK54</f>
        <v>0</v>
      </c>
      <c r="BW54" s="15" t="str">
        <f aca="false">IF(F54="","",CONCATENATE(AM54,"|'",AN54,"'|'",AO54,"'|'",AP54,"'|'",AQ54,"'|'",AR54,"'|'",AS54,"'|'",AT54,"'|'",AU54,"'|",AV54,"|",AW54,"|",AX54,"|'",AY54,"'|",AZ54,"|",BA54,"|",BB54,"|'",BC54,"'|'",BD54,"'|'",BE54,"'|'",BF54,"'|",BG54,"|",BH54,"|",BI54,"|",BJ54,"|",BK54,"|",BL54,"|",BM54,"|",BN54,"|",BO54,"|",BP54,"|",BQ54,"|'",BR54,"'|",BS54,"|",BT54,"|",BU54))</f>
        <v>NO|'30650940667'|'Bustos &amp; Hope SH'|'Responsable Inscripto'|'5'|'18/11/2025'|'01/10/2025'|'31/10/2025'|'18/11/2025'||||'0'|0|99|0|''|''|''|'Agregar items para hacer Factura Larga 4'|4,5|135|0|607,5|E|0|607,5|||||''|0|0|0</v>
      </c>
    </row>
    <row r="55" customFormat="false" ht="12.75" hidden="false" customHeight="false" outlineLevel="0" collapsed="false">
      <c r="A55" s="5" t="s">
        <v>88</v>
      </c>
      <c r="B55" s="1" t="n">
        <v>30650940667</v>
      </c>
      <c r="C55" s="5" t="s">
        <v>38</v>
      </c>
      <c r="D55" s="5" t="s">
        <v>39</v>
      </c>
      <c r="E55" s="1" t="n">
        <v>5</v>
      </c>
      <c r="F55" s="6" t="n">
        <f aca="true">TODAY()</f>
        <v>45979</v>
      </c>
      <c r="G55" s="7" t="n">
        <f aca="false">DATE(YEAR(H55),MONTH(H55),1)</f>
        <v>45931</v>
      </c>
      <c r="H55" s="7" t="n">
        <f aca="false">EOMONTH(F55,-1)</f>
        <v>45961</v>
      </c>
      <c r="I55" s="7" t="n">
        <f aca="false">F55</f>
        <v>45979</v>
      </c>
      <c r="K55" s="5"/>
      <c r="L55" s="8" t="str">
        <f aca="false">IF(K55="","",RIGHT(K55,1))</f>
        <v/>
      </c>
      <c r="M55" s="5"/>
      <c r="N55" s="5"/>
      <c r="P55" s="8" t="str">
        <f aca="false">IF(K55="","",VLOOKUP(O55,CondicionReceptor!$B$2:$D$12,3,0))</f>
        <v/>
      </c>
      <c r="Q55" s="5"/>
      <c r="V55" s="5" t="s">
        <v>93</v>
      </c>
      <c r="W55" s="1" t="n">
        <v>6.8</v>
      </c>
      <c r="X55" s="1" t="n">
        <v>4.1</v>
      </c>
      <c r="Z55" s="9" t="n">
        <f aca="false">ROUND(W55*X55-Y55,2)</f>
        <v>27.88</v>
      </c>
      <c r="AA55" s="10" t="n">
        <v>0</v>
      </c>
      <c r="AB55" s="11" t="n">
        <f aca="false">ROUND(IFERROR(Z55*AA55,0),2)</f>
        <v>0</v>
      </c>
      <c r="AC55" s="11" t="n">
        <f aca="false">AB55+Z55</f>
        <v>27.88</v>
      </c>
      <c r="AD55" s="5"/>
      <c r="AE55" s="12"/>
      <c r="AF55" s="12"/>
      <c r="AG55" s="13"/>
      <c r="AH55" s="12"/>
      <c r="AI55" s="12"/>
      <c r="AJ55" s="14"/>
      <c r="AK55" s="9" t="n">
        <f aca="false">AI55*AJ55</f>
        <v>0</v>
      </c>
      <c r="AM55" s="15" t="str">
        <f aca="false">+A55</f>
        <v>NO</v>
      </c>
      <c r="AN55" s="15" t="n">
        <f aca="false">+B55</f>
        <v>30650940667</v>
      </c>
      <c r="AO55" s="15" t="str">
        <f aca="false">+C55</f>
        <v>Bustos &amp; Hope SH</v>
      </c>
      <c r="AP55" s="15" t="str">
        <f aca="false">+D55</f>
        <v>Responsable Inscripto</v>
      </c>
      <c r="AQ55" s="15" t="n">
        <f aca="false">E55</f>
        <v>5</v>
      </c>
      <c r="AR55" s="15" t="str">
        <f aca="false">TEXT(DAY(F55),"00")&amp;"/"&amp;TEXT(MONTH(F55),"00")&amp;"/"&amp;YEAR(F55)</f>
        <v>18/11/2025</v>
      </c>
      <c r="AS55" s="15" t="str">
        <f aca="false">TEXT(DAY(G55),"00")&amp;"/"&amp;TEXT(MONTH(G55),"00")&amp;"/"&amp;YEAR(G55)</f>
        <v>01/10/2025</v>
      </c>
      <c r="AT55" s="15" t="str">
        <f aca="false">TEXT(DAY(H55),"00")&amp;"/"&amp;TEXT(MONTH(H55),"00")&amp;"/"&amp;YEAR(H55)</f>
        <v>31/10/2025</v>
      </c>
      <c r="AU55" s="15" t="str">
        <f aca="false">TEXT(DAY(I55),"00")&amp;"/"&amp;TEXT(MONTH(I55),"00")&amp;"/"&amp;YEAR(I55)</f>
        <v>18/11/2025</v>
      </c>
      <c r="AV55" s="15" t="str">
        <f aca="false">IF(J55="","",J55)</f>
        <v/>
      </c>
      <c r="AW55" s="15" t="str">
        <f aca="false">IFERROR(VLOOKUP(K55,TiposComprobantes!$B$2:$C$37,2,0),"")</f>
        <v/>
      </c>
      <c r="AX55" s="15" t="str">
        <f aca="false">IFERROR(VLOOKUP(M55,TipoConceptos!$B$2:$C$4,2,0),"")</f>
        <v/>
      </c>
      <c r="AY55" s="15" t="n">
        <f aca="false">N55</f>
        <v>0</v>
      </c>
      <c r="AZ55" s="15" t="n">
        <f aca="false">IFERROR(VLOOKUP(O55,CondicionReceptor!$B$2:$C$12,2,0),0)</f>
        <v>0</v>
      </c>
      <c r="BA55" s="15" t="n">
        <f aca="false">IFERROR(VLOOKUP(Q55,TiposDocumentos!$B$2:$C$37,2,0),99)</f>
        <v>99</v>
      </c>
      <c r="BB55" s="15" t="n">
        <f aca="false">R55</f>
        <v>0</v>
      </c>
      <c r="BC55" s="15" t="str">
        <f aca="false">IF(S55="","",S55)</f>
        <v/>
      </c>
      <c r="BD55" s="15" t="str">
        <f aca="false">IF(T55="","",T55)</f>
        <v/>
      </c>
      <c r="BE55" s="15" t="str">
        <f aca="false">IF(U55="","",U55)</f>
        <v/>
      </c>
      <c r="BF55" s="15" t="str">
        <f aca="false">IF(V55="","",V55)</f>
        <v>Agregar items para hacer Factura Larga 5</v>
      </c>
      <c r="BG55" s="15" t="n">
        <f aca="false">IF(W55="","",W55)</f>
        <v>6.8</v>
      </c>
      <c r="BH55" s="15" t="n">
        <f aca="false">IF(X55="","",X55)</f>
        <v>4.1</v>
      </c>
      <c r="BI55" s="15" t="n">
        <f aca="false">IF(Y55="",0,Y55)</f>
        <v>0</v>
      </c>
      <c r="BJ55" s="11" t="n">
        <f aca="false">IF(Z55="","",Z55)</f>
        <v>27.88</v>
      </c>
      <c r="BK55" s="15" t="n">
        <f aca="false">VLOOKUP(AA55,TiposIVA!$B$2:$C$11,2,0)</f>
        <v>3</v>
      </c>
      <c r="BL55" s="11" t="n">
        <f aca="false">IF(AB55="","",AB55)</f>
        <v>0</v>
      </c>
      <c r="BM55" s="11" t="n">
        <f aca="false">IF(AC55="","",AC55)</f>
        <v>27.88</v>
      </c>
      <c r="BN55" s="16" t="str">
        <f aca="false">IFERROR(VLOOKUP(AD55,TiposComprobantes!$B$2:$C$37,2,0),"")</f>
        <v/>
      </c>
      <c r="BO55" s="16" t="str">
        <f aca="false">IF(AE55="","",AE55)</f>
        <v/>
      </c>
      <c r="BP55" s="16" t="str">
        <f aca="false">IF(AF55="","",AF55)</f>
        <v/>
      </c>
      <c r="BQ55" s="16" t="str">
        <f aca="false">IFERROR(VLOOKUP(AG55,TiposTributos!$B$1:$C$12,2,0),"")</f>
        <v/>
      </c>
      <c r="BR55" s="16" t="str">
        <f aca="false">IF(AH55="","",AH55)</f>
        <v/>
      </c>
      <c r="BS55" s="11" t="n">
        <f aca="false">AI55</f>
        <v>0</v>
      </c>
      <c r="BT55" s="11" t="n">
        <f aca="false">AJ55*100</f>
        <v>0</v>
      </c>
      <c r="BU55" s="11" t="n">
        <f aca="false">AK55</f>
        <v>0</v>
      </c>
      <c r="BW55" s="15" t="str">
        <f aca="false">IF(F55="","",CONCATENATE(AM55,"|'",AN55,"'|'",AO55,"'|'",AP55,"'|'",AQ55,"'|'",AR55,"'|'",AS55,"'|'",AT55,"'|'",AU55,"'|",AV55,"|",AW55,"|",AX55,"|'",AY55,"'|",AZ55,"|",BA55,"|",BB55,"|'",BC55,"'|'",BD55,"'|'",BE55,"'|'",BF55,"'|",BG55,"|",BH55,"|",BI55,"|",BJ55,"|",BK55,"|",BL55,"|",BM55,"|",BN55,"|",BO55,"|",BP55,"|",BQ55,"|'",BR55,"'|",BS55,"|",BT55,"|",BU55))</f>
        <v>NO|'30650940667'|'Bustos &amp; Hope SH'|'Responsable Inscripto'|'5'|'18/11/2025'|'01/10/2025'|'31/10/2025'|'18/11/2025'||||'0'|0|99|0|''|''|''|'Agregar items para hacer Factura Larga 5'|6,8|4,1|0|27,88|3|0|27,88|||||''|0|0|0</v>
      </c>
    </row>
    <row r="56" customFormat="false" ht="12.75" hidden="false" customHeight="false" outlineLevel="0" collapsed="false">
      <c r="A56" s="5" t="s">
        <v>88</v>
      </c>
      <c r="B56" s="1" t="n">
        <v>30650940667</v>
      </c>
      <c r="C56" s="5" t="s">
        <v>38</v>
      </c>
      <c r="D56" s="5" t="s">
        <v>39</v>
      </c>
      <c r="E56" s="1" t="n">
        <v>5</v>
      </c>
      <c r="F56" s="6" t="n">
        <f aca="true">TODAY()</f>
        <v>45979</v>
      </c>
      <c r="G56" s="7" t="n">
        <f aca="false">DATE(YEAR(H56),MONTH(H56),1)</f>
        <v>45931</v>
      </c>
      <c r="H56" s="7" t="n">
        <f aca="false">EOMONTH(F56,-1)</f>
        <v>45961</v>
      </c>
      <c r="I56" s="7" t="n">
        <f aca="false">F56</f>
        <v>45979</v>
      </c>
      <c r="K56" s="5"/>
      <c r="L56" s="8" t="str">
        <f aca="false">IF(K56="","",RIGHT(K56,1))</f>
        <v/>
      </c>
      <c r="M56" s="5"/>
      <c r="N56" s="5"/>
      <c r="P56" s="8" t="str">
        <f aca="false">IF(K56="","",VLOOKUP(O56,CondicionReceptor!$B$2:$D$12,3,0))</f>
        <v/>
      </c>
      <c r="Q56" s="5"/>
      <c r="V56" s="5" t="s">
        <v>94</v>
      </c>
      <c r="W56" s="1" t="n">
        <v>9.1</v>
      </c>
      <c r="X56" s="1" t="n">
        <v>5.4</v>
      </c>
      <c r="Z56" s="9" t="n">
        <f aca="false">ROUND(W56*X56-Y56,2)</f>
        <v>49.14</v>
      </c>
      <c r="AA56" s="10" t="n">
        <v>0.105</v>
      </c>
      <c r="AB56" s="11" t="n">
        <f aca="false">ROUND(IFERROR(Z56*AA56,0),2)</f>
        <v>5.16</v>
      </c>
      <c r="AC56" s="11" t="n">
        <f aca="false">AB56+Z56</f>
        <v>54.3</v>
      </c>
      <c r="AD56" s="5"/>
      <c r="AE56" s="12"/>
      <c r="AF56" s="12"/>
      <c r="AG56" s="13"/>
      <c r="AH56" s="12"/>
      <c r="AI56" s="12"/>
      <c r="AJ56" s="14"/>
      <c r="AK56" s="9" t="n">
        <f aca="false">AI56*AJ56</f>
        <v>0</v>
      </c>
      <c r="AM56" s="15" t="str">
        <f aca="false">+A56</f>
        <v>NO</v>
      </c>
      <c r="AN56" s="15" t="n">
        <f aca="false">+B56</f>
        <v>30650940667</v>
      </c>
      <c r="AO56" s="15" t="str">
        <f aca="false">+C56</f>
        <v>Bustos &amp; Hope SH</v>
      </c>
      <c r="AP56" s="15" t="str">
        <f aca="false">+D56</f>
        <v>Responsable Inscripto</v>
      </c>
      <c r="AQ56" s="15" t="n">
        <f aca="false">E56</f>
        <v>5</v>
      </c>
      <c r="AR56" s="15" t="str">
        <f aca="false">TEXT(DAY(F56),"00")&amp;"/"&amp;TEXT(MONTH(F56),"00")&amp;"/"&amp;YEAR(F56)</f>
        <v>18/11/2025</v>
      </c>
      <c r="AS56" s="15" t="str">
        <f aca="false">TEXT(DAY(G56),"00")&amp;"/"&amp;TEXT(MONTH(G56),"00")&amp;"/"&amp;YEAR(G56)</f>
        <v>01/10/2025</v>
      </c>
      <c r="AT56" s="15" t="str">
        <f aca="false">TEXT(DAY(H56),"00")&amp;"/"&amp;TEXT(MONTH(H56),"00")&amp;"/"&amp;YEAR(H56)</f>
        <v>31/10/2025</v>
      </c>
      <c r="AU56" s="15" t="str">
        <f aca="false">TEXT(DAY(I56),"00")&amp;"/"&amp;TEXT(MONTH(I56),"00")&amp;"/"&amp;YEAR(I56)</f>
        <v>18/11/2025</v>
      </c>
      <c r="AV56" s="15" t="str">
        <f aca="false">IF(J56="","",J56)</f>
        <v/>
      </c>
      <c r="AW56" s="15" t="str">
        <f aca="false">IFERROR(VLOOKUP(K56,TiposComprobantes!$B$2:$C$37,2,0),"")</f>
        <v/>
      </c>
      <c r="AX56" s="15" t="str">
        <f aca="false">IFERROR(VLOOKUP(M56,TipoConceptos!$B$2:$C$4,2,0),"")</f>
        <v/>
      </c>
      <c r="AY56" s="15" t="n">
        <f aca="false">N56</f>
        <v>0</v>
      </c>
      <c r="AZ56" s="15" t="n">
        <f aca="false">IFERROR(VLOOKUP(O56,CondicionReceptor!$B$2:$C$12,2,0),0)</f>
        <v>0</v>
      </c>
      <c r="BA56" s="15" t="n">
        <f aca="false">IFERROR(VLOOKUP(Q56,TiposDocumentos!$B$2:$C$37,2,0),99)</f>
        <v>99</v>
      </c>
      <c r="BB56" s="15" t="n">
        <f aca="false">R56</f>
        <v>0</v>
      </c>
      <c r="BC56" s="15" t="str">
        <f aca="false">IF(S56="","",S56)</f>
        <v/>
      </c>
      <c r="BD56" s="15" t="str">
        <f aca="false">IF(T56="","",T56)</f>
        <v/>
      </c>
      <c r="BE56" s="15" t="str">
        <f aca="false">IF(U56="","",U56)</f>
        <v/>
      </c>
      <c r="BF56" s="15" t="str">
        <f aca="false">IF(V56="","",V56)</f>
        <v>Agregar items para hacer Factura Larga 6</v>
      </c>
      <c r="BG56" s="15" t="n">
        <f aca="false">IF(W56="","",W56)</f>
        <v>9.1</v>
      </c>
      <c r="BH56" s="15" t="n">
        <f aca="false">IF(X56="","",X56)</f>
        <v>5.4</v>
      </c>
      <c r="BI56" s="15" t="n">
        <f aca="false">IF(Y56="",0,Y56)</f>
        <v>0</v>
      </c>
      <c r="BJ56" s="11" t="n">
        <f aca="false">IF(Z56="","",Z56)</f>
        <v>49.14</v>
      </c>
      <c r="BK56" s="15" t="n">
        <f aca="false">VLOOKUP(AA56,TiposIVA!$B$2:$C$11,2,0)</f>
        <v>4</v>
      </c>
      <c r="BL56" s="11" t="n">
        <f aca="false">IF(AB56="","",AB56)</f>
        <v>5.16</v>
      </c>
      <c r="BM56" s="11" t="n">
        <f aca="false">IF(AC56="","",AC56)</f>
        <v>54.3</v>
      </c>
      <c r="BN56" s="16" t="str">
        <f aca="false">IFERROR(VLOOKUP(AD56,TiposComprobantes!$B$2:$C$37,2,0),"")</f>
        <v/>
      </c>
      <c r="BO56" s="16" t="str">
        <f aca="false">IF(AE56="","",AE56)</f>
        <v/>
      </c>
      <c r="BP56" s="16" t="str">
        <f aca="false">IF(AF56="","",AF56)</f>
        <v/>
      </c>
      <c r="BQ56" s="16" t="str">
        <f aca="false">IFERROR(VLOOKUP(AG56,TiposTributos!$B$1:$C$12,2,0),"")</f>
        <v/>
      </c>
      <c r="BR56" s="16" t="str">
        <f aca="false">IF(AH56="","",AH56)</f>
        <v/>
      </c>
      <c r="BS56" s="11" t="n">
        <f aca="false">AI56</f>
        <v>0</v>
      </c>
      <c r="BT56" s="11" t="n">
        <f aca="false">AJ56*100</f>
        <v>0</v>
      </c>
      <c r="BU56" s="11" t="n">
        <f aca="false">AK56</f>
        <v>0</v>
      </c>
      <c r="BW56" s="15" t="str">
        <f aca="false">IF(F56="","",CONCATENATE(AM56,"|'",AN56,"'|'",AO56,"'|'",AP56,"'|'",AQ56,"'|'",AR56,"'|'",AS56,"'|'",AT56,"'|'",AU56,"'|",AV56,"|",AW56,"|",AX56,"|'",AY56,"'|",AZ56,"|",BA56,"|",BB56,"|'",BC56,"'|'",BD56,"'|'",BE56,"'|'",BF56,"'|",BG56,"|",BH56,"|",BI56,"|",BJ56,"|",BK56,"|",BL56,"|",BM56,"|",BN56,"|",BO56,"|",BP56,"|",BQ56,"|'",BR56,"'|",BS56,"|",BT56,"|",BU56))</f>
        <v>NO|'30650940667'|'Bustos &amp; Hope SH'|'Responsable Inscripto'|'5'|'18/11/2025'|'01/10/2025'|'31/10/2025'|'18/11/2025'||||'0'|0|99|0|''|''|''|'Agregar items para hacer Factura Larga 6'|9,1|5,4|0|49,14|4|5,16|54,3|||||''|0|0|0</v>
      </c>
    </row>
    <row r="57" customFormat="false" ht="12.75" hidden="false" customHeight="false" outlineLevel="0" collapsed="false">
      <c r="A57" s="5" t="s">
        <v>88</v>
      </c>
      <c r="B57" s="1" t="n">
        <v>30650940667</v>
      </c>
      <c r="C57" s="5" t="s">
        <v>38</v>
      </c>
      <c r="D57" s="5" t="s">
        <v>39</v>
      </c>
      <c r="E57" s="1" t="n">
        <v>5</v>
      </c>
      <c r="F57" s="6" t="n">
        <f aca="true">TODAY()</f>
        <v>45979</v>
      </c>
      <c r="G57" s="7" t="n">
        <f aca="false">DATE(YEAR(H57),MONTH(H57),1)</f>
        <v>45931</v>
      </c>
      <c r="H57" s="7" t="n">
        <f aca="false">EOMONTH(F57,-1)</f>
        <v>45961</v>
      </c>
      <c r="I57" s="7" t="n">
        <f aca="false">F57</f>
        <v>45979</v>
      </c>
      <c r="K57" s="5"/>
      <c r="L57" s="8" t="str">
        <f aca="false">IF(K57="","",RIGHT(K57,1))</f>
        <v/>
      </c>
      <c r="M57" s="5"/>
      <c r="N57" s="5"/>
      <c r="P57" s="8" t="str">
        <f aca="false">IF(K57="","",VLOOKUP(O57,CondicionReceptor!$B$2:$D$12,3,0))</f>
        <v/>
      </c>
      <c r="Q57" s="5"/>
      <c r="V57" s="5" t="s">
        <v>95</v>
      </c>
      <c r="W57" s="1" t="n">
        <v>11.4</v>
      </c>
      <c r="X57" s="1" t="n">
        <v>6.8</v>
      </c>
      <c r="Z57" s="9" t="n">
        <f aca="false">ROUND(W57*X57-Y57,2)</f>
        <v>77.52</v>
      </c>
      <c r="AA57" s="10" t="n">
        <v>0.21</v>
      </c>
      <c r="AB57" s="11" t="n">
        <f aca="false">ROUND(IFERROR(Z57*AA57,0),2)</f>
        <v>16.28</v>
      </c>
      <c r="AC57" s="11" t="n">
        <f aca="false">AB57+Z57</f>
        <v>93.8</v>
      </c>
      <c r="AD57" s="5"/>
      <c r="AE57" s="12"/>
      <c r="AF57" s="12"/>
      <c r="AG57" s="13"/>
      <c r="AH57" s="12"/>
      <c r="AI57" s="12"/>
      <c r="AJ57" s="14"/>
      <c r="AK57" s="9" t="n">
        <f aca="false">AI57*AJ57</f>
        <v>0</v>
      </c>
      <c r="AM57" s="15" t="str">
        <f aca="false">+A57</f>
        <v>NO</v>
      </c>
      <c r="AN57" s="15" t="n">
        <f aca="false">+B57</f>
        <v>30650940667</v>
      </c>
      <c r="AO57" s="15" t="str">
        <f aca="false">+C57</f>
        <v>Bustos &amp; Hope SH</v>
      </c>
      <c r="AP57" s="15" t="str">
        <f aca="false">+D57</f>
        <v>Responsable Inscripto</v>
      </c>
      <c r="AQ57" s="15" t="n">
        <f aca="false">E57</f>
        <v>5</v>
      </c>
      <c r="AR57" s="15" t="str">
        <f aca="false">TEXT(DAY(F57),"00")&amp;"/"&amp;TEXT(MONTH(F57),"00")&amp;"/"&amp;YEAR(F57)</f>
        <v>18/11/2025</v>
      </c>
      <c r="AS57" s="15" t="str">
        <f aca="false">TEXT(DAY(G57),"00")&amp;"/"&amp;TEXT(MONTH(G57),"00")&amp;"/"&amp;YEAR(G57)</f>
        <v>01/10/2025</v>
      </c>
      <c r="AT57" s="15" t="str">
        <f aca="false">TEXT(DAY(H57),"00")&amp;"/"&amp;TEXT(MONTH(H57),"00")&amp;"/"&amp;YEAR(H57)</f>
        <v>31/10/2025</v>
      </c>
      <c r="AU57" s="15" t="str">
        <f aca="false">TEXT(DAY(I57),"00")&amp;"/"&amp;TEXT(MONTH(I57),"00")&amp;"/"&amp;YEAR(I57)</f>
        <v>18/11/2025</v>
      </c>
      <c r="AV57" s="15" t="str">
        <f aca="false">IF(J57="","",J57)</f>
        <v/>
      </c>
      <c r="AW57" s="15" t="str">
        <f aca="false">IFERROR(VLOOKUP(K57,TiposComprobantes!$B$2:$C$37,2,0),"")</f>
        <v/>
      </c>
      <c r="AX57" s="15" t="str">
        <f aca="false">IFERROR(VLOOKUP(M57,TipoConceptos!$B$2:$C$4,2,0),"")</f>
        <v/>
      </c>
      <c r="AY57" s="15" t="n">
        <f aca="false">N57</f>
        <v>0</v>
      </c>
      <c r="AZ57" s="15" t="n">
        <f aca="false">IFERROR(VLOOKUP(O57,CondicionReceptor!$B$2:$C$12,2,0),0)</f>
        <v>0</v>
      </c>
      <c r="BA57" s="15" t="n">
        <f aca="false">IFERROR(VLOOKUP(Q57,TiposDocumentos!$B$2:$C$37,2,0),99)</f>
        <v>99</v>
      </c>
      <c r="BB57" s="15" t="n">
        <f aca="false">R57</f>
        <v>0</v>
      </c>
      <c r="BC57" s="15" t="str">
        <f aca="false">IF(S57="","",S57)</f>
        <v/>
      </c>
      <c r="BD57" s="15" t="str">
        <f aca="false">IF(T57="","",T57)</f>
        <v/>
      </c>
      <c r="BE57" s="15" t="str">
        <f aca="false">IF(U57="","",U57)</f>
        <v/>
      </c>
      <c r="BF57" s="15" t="str">
        <f aca="false">IF(V57="","",V57)</f>
        <v>Agregar items para hacer Factura Larga 7</v>
      </c>
      <c r="BG57" s="15" t="n">
        <f aca="false">IF(W57="","",W57)</f>
        <v>11.4</v>
      </c>
      <c r="BH57" s="15" t="n">
        <f aca="false">IF(X57="","",X57)</f>
        <v>6.8</v>
      </c>
      <c r="BI57" s="15" t="n">
        <f aca="false">IF(Y57="",0,Y57)</f>
        <v>0</v>
      </c>
      <c r="BJ57" s="11" t="n">
        <f aca="false">IF(Z57="","",Z57)</f>
        <v>77.52</v>
      </c>
      <c r="BK57" s="15" t="n">
        <f aca="false">VLOOKUP(AA57,TiposIVA!$B$2:$C$11,2,0)</f>
        <v>5</v>
      </c>
      <c r="BL57" s="11" t="n">
        <f aca="false">IF(AB57="","",AB57)</f>
        <v>16.28</v>
      </c>
      <c r="BM57" s="11" t="n">
        <f aca="false">IF(AC57="","",AC57)</f>
        <v>93.8</v>
      </c>
      <c r="BN57" s="16" t="str">
        <f aca="false">IFERROR(VLOOKUP(AD57,TiposComprobantes!$B$2:$C$37,2,0),"")</f>
        <v/>
      </c>
      <c r="BO57" s="16" t="str">
        <f aca="false">IF(AE57="","",AE57)</f>
        <v/>
      </c>
      <c r="BP57" s="16" t="str">
        <f aca="false">IF(AF57="","",AF57)</f>
        <v/>
      </c>
      <c r="BQ57" s="16" t="str">
        <f aca="false">IFERROR(VLOOKUP(AG57,TiposTributos!$B$1:$C$12,2,0),"")</f>
        <v/>
      </c>
      <c r="BR57" s="16" t="str">
        <f aca="false">IF(AH57="","",AH57)</f>
        <v/>
      </c>
      <c r="BS57" s="11" t="n">
        <f aca="false">AI57</f>
        <v>0</v>
      </c>
      <c r="BT57" s="11" t="n">
        <f aca="false">AJ57*100</f>
        <v>0</v>
      </c>
      <c r="BU57" s="11" t="n">
        <f aca="false">AK57</f>
        <v>0</v>
      </c>
      <c r="BW57" s="15" t="str">
        <f aca="false">IF(F57="","",CONCATENATE(AM57,"|'",AN57,"'|'",AO57,"'|'",AP57,"'|'",AQ57,"'|'",AR57,"'|'",AS57,"'|'",AT57,"'|'",AU57,"'|",AV57,"|",AW57,"|",AX57,"|'",AY57,"'|",AZ57,"|",BA57,"|",BB57,"|'",BC57,"'|'",BD57,"'|'",BE57,"'|'",BF57,"'|",BG57,"|",BH57,"|",BI57,"|",BJ57,"|",BK57,"|",BL57,"|",BM57,"|",BN57,"|",BO57,"|",BP57,"|",BQ57,"|'",BR57,"'|",BS57,"|",BT57,"|",BU57))</f>
        <v>NO|'30650940667'|'Bustos &amp; Hope SH'|'Responsable Inscripto'|'5'|'18/11/2025'|'01/10/2025'|'31/10/2025'|'18/11/2025'||||'0'|0|99|0|''|''|''|'Agregar items para hacer Factura Larga 7'|11,4|6,8|0|77,52|5|16,28|93,8|||||''|0|0|0</v>
      </c>
    </row>
    <row r="58" customFormat="false" ht="12.75" hidden="false" customHeight="false" outlineLevel="0" collapsed="false">
      <c r="A58" s="5" t="s">
        <v>88</v>
      </c>
      <c r="B58" s="1" t="n">
        <v>30650940667</v>
      </c>
      <c r="C58" s="5" t="s">
        <v>38</v>
      </c>
      <c r="D58" s="5" t="s">
        <v>39</v>
      </c>
      <c r="E58" s="1" t="n">
        <v>5</v>
      </c>
      <c r="F58" s="6" t="n">
        <f aca="true">TODAY()</f>
        <v>45979</v>
      </c>
      <c r="G58" s="7" t="n">
        <f aca="false">DATE(YEAR(H58),MONTH(H58),1)</f>
        <v>45931</v>
      </c>
      <c r="H58" s="7" t="n">
        <f aca="false">EOMONTH(F58,-1)</f>
        <v>45961</v>
      </c>
      <c r="I58" s="7" t="n">
        <f aca="false">F58</f>
        <v>45979</v>
      </c>
      <c r="K58" s="5"/>
      <c r="L58" s="8" t="str">
        <f aca="false">IF(K58="","",RIGHT(K58,1))</f>
        <v/>
      </c>
      <c r="M58" s="5"/>
      <c r="N58" s="5"/>
      <c r="P58" s="8" t="str">
        <f aca="false">IF(K58="","",VLOOKUP(O58,CondicionReceptor!$B$2:$D$12,3,0))</f>
        <v/>
      </c>
      <c r="Q58" s="5"/>
      <c r="V58" s="5" t="s">
        <v>96</v>
      </c>
      <c r="W58" s="1" t="n">
        <v>13.6</v>
      </c>
      <c r="X58" s="1" t="n">
        <v>12</v>
      </c>
      <c r="Z58" s="9" t="n">
        <f aca="false">ROUND(W58*X58-Y58,2)</f>
        <v>163.2</v>
      </c>
      <c r="AA58" s="10" t="n">
        <v>0.27</v>
      </c>
      <c r="AB58" s="11" t="n">
        <f aca="false">ROUND(IFERROR(Z58*AA58,0),2)</f>
        <v>44.06</v>
      </c>
      <c r="AC58" s="11" t="n">
        <f aca="false">AB58+Z58</f>
        <v>207.26</v>
      </c>
      <c r="AD58" s="5"/>
      <c r="AE58" s="12"/>
      <c r="AF58" s="12"/>
      <c r="AG58" s="13"/>
      <c r="AH58" s="12"/>
      <c r="AI58" s="12"/>
      <c r="AJ58" s="14"/>
      <c r="AK58" s="9" t="n">
        <f aca="false">AI58*AJ58</f>
        <v>0</v>
      </c>
      <c r="AM58" s="15" t="str">
        <f aca="false">+A58</f>
        <v>NO</v>
      </c>
      <c r="AN58" s="15" t="n">
        <f aca="false">+B58</f>
        <v>30650940667</v>
      </c>
      <c r="AO58" s="15" t="str">
        <f aca="false">+C58</f>
        <v>Bustos &amp; Hope SH</v>
      </c>
      <c r="AP58" s="15" t="str">
        <f aca="false">+D58</f>
        <v>Responsable Inscripto</v>
      </c>
      <c r="AQ58" s="15" t="n">
        <f aca="false">E58</f>
        <v>5</v>
      </c>
      <c r="AR58" s="15" t="str">
        <f aca="false">TEXT(DAY(F58),"00")&amp;"/"&amp;TEXT(MONTH(F58),"00")&amp;"/"&amp;YEAR(F58)</f>
        <v>18/11/2025</v>
      </c>
      <c r="AS58" s="15" t="str">
        <f aca="false">TEXT(DAY(G58),"00")&amp;"/"&amp;TEXT(MONTH(G58),"00")&amp;"/"&amp;YEAR(G58)</f>
        <v>01/10/2025</v>
      </c>
      <c r="AT58" s="15" t="str">
        <f aca="false">TEXT(DAY(H58),"00")&amp;"/"&amp;TEXT(MONTH(H58),"00")&amp;"/"&amp;YEAR(H58)</f>
        <v>31/10/2025</v>
      </c>
      <c r="AU58" s="15" t="str">
        <f aca="false">TEXT(DAY(I58),"00")&amp;"/"&amp;TEXT(MONTH(I58),"00")&amp;"/"&amp;YEAR(I58)</f>
        <v>18/11/2025</v>
      </c>
      <c r="AV58" s="15" t="str">
        <f aca="false">IF(J58="","",J58)</f>
        <v/>
      </c>
      <c r="AW58" s="15" t="str">
        <f aca="false">IFERROR(VLOOKUP(K58,TiposComprobantes!$B$2:$C$37,2,0),"")</f>
        <v/>
      </c>
      <c r="AX58" s="15" t="str">
        <f aca="false">IFERROR(VLOOKUP(M58,TipoConceptos!$B$2:$C$4,2,0),"")</f>
        <v/>
      </c>
      <c r="AY58" s="15" t="n">
        <f aca="false">N58</f>
        <v>0</v>
      </c>
      <c r="AZ58" s="15" t="n">
        <f aca="false">IFERROR(VLOOKUP(O58,CondicionReceptor!$B$2:$C$12,2,0),0)</f>
        <v>0</v>
      </c>
      <c r="BA58" s="15" t="n">
        <f aca="false">IFERROR(VLOOKUP(Q58,TiposDocumentos!$B$2:$C$37,2,0),99)</f>
        <v>99</v>
      </c>
      <c r="BB58" s="15" t="n">
        <f aca="false">R58</f>
        <v>0</v>
      </c>
      <c r="BC58" s="15" t="str">
        <f aca="false">IF(S58="","",S58)</f>
        <v/>
      </c>
      <c r="BD58" s="15" t="str">
        <f aca="false">IF(T58="","",T58)</f>
        <v/>
      </c>
      <c r="BE58" s="15" t="str">
        <f aca="false">IF(U58="","",U58)</f>
        <v/>
      </c>
      <c r="BF58" s="15" t="str">
        <f aca="false">IF(V58="","",V58)</f>
        <v>Agregar items para hacer Factura Larga 8</v>
      </c>
      <c r="BG58" s="15" t="n">
        <f aca="false">IF(W58="","",W58)</f>
        <v>13.6</v>
      </c>
      <c r="BH58" s="15" t="n">
        <f aca="false">IF(X58="","",X58)</f>
        <v>12</v>
      </c>
      <c r="BI58" s="15" t="n">
        <f aca="false">IF(Y58="",0,Y58)</f>
        <v>0</v>
      </c>
      <c r="BJ58" s="11" t="n">
        <f aca="false">IF(Z58="","",Z58)</f>
        <v>163.2</v>
      </c>
      <c r="BK58" s="15" t="n">
        <f aca="false">VLOOKUP(AA58,TiposIVA!$B$2:$C$11,2,0)</f>
        <v>6</v>
      </c>
      <c r="BL58" s="11" t="n">
        <f aca="false">IF(AB58="","",AB58)</f>
        <v>44.06</v>
      </c>
      <c r="BM58" s="11" t="n">
        <f aca="false">IF(AC58="","",AC58)</f>
        <v>207.26</v>
      </c>
      <c r="BN58" s="16" t="str">
        <f aca="false">IFERROR(VLOOKUP(AD58,TiposComprobantes!$B$2:$C$37,2,0),"")</f>
        <v/>
      </c>
      <c r="BO58" s="16" t="str">
        <f aca="false">IF(AE58="","",AE58)</f>
        <v/>
      </c>
      <c r="BP58" s="16" t="str">
        <f aca="false">IF(AF58="","",AF58)</f>
        <v/>
      </c>
      <c r="BQ58" s="16" t="str">
        <f aca="false">IFERROR(VLOOKUP(AG58,TiposTributos!$B$1:$C$12,2,0),"")</f>
        <v/>
      </c>
      <c r="BR58" s="16" t="str">
        <f aca="false">IF(AH58="","",AH58)</f>
        <v/>
      </c>
      <c r="BS58" s="11" t="n">
        <f aca="false">AI58</f>
        <v>0</v>
      </c>
      <c r="BT58" s="11" t="n">
        <f aca="false">AJ58*100</f>
        <v>0</v>
      </c>
      <c r="BU58" s="11" t="n">
        <f aca="false">AK58</f>
        <v>0</v>
      </c>
      <c r="BW58" s="15" t="str">
        <f aca="false">IF(F58="","",CONCATENATE(AM58,"|'",AN58,"'|'",AO58,"'|'",AP58,"'|'",AQ58,"'|'",AR58,"'|'",AS58,"'|'",AT58,"'|'",AU58,"'|",AV58,"|",AW58,"|",AX58,"|'",AY58,"'|",AZ58,"|",BA58,"|",BB58,"|'",BC58,"'|'",BD58,"'|'",BE58,"'|'",BF58,"'|",BG58,"|",BH58,"|",BI58,"|",BJ58,"|",BK58,"|",BL58,"|",BM58,"|",BN58,"|",BO58,"|",BP58,"|",BQ58,"|'",BR58,"'|",BS58,"|",BT58,"|",BU58))</f>
        <v>NO|'30650940667'|'Bustos &amp; Hope SH'|'Responsable Inscripto'|'5'|'18/11/2025'|'01/10/2025'|'31/10/2025'|'18/11/2025'||||'0'|0|99|0|''|''|''|'Agregar items para hacer Factura Larga 8'|13,6|12|0|163,2|6|44,06|207,26|||||''|0|0|0</v>
      </c>
    </row>
    <row r="59" customFormat="false" ht="12.75" hidden="false" customHeight="false" outlineLevel="0" collapsed="false">
      <c r="A59" s="5" t="s">
        <v>88</v>
      </c>
      <c r="B59" s="1" t="n">
        <v>30650940667</v>
      </c>
      <c r="C59" s="5" t="s">
        <v>38</v>
      </c>
      <c r="D59" s="5" t="s">
        <v>39</v>
      </c>
      <c r="E59" s="1" t="n">
        <v>5</v>
      </c>
      <c r="F59" s="6" t="n">
        <f aca="true">TODAY()</f>
        <v>45979</v>
      </c>
      <c r="G59" s="7" t="n">
        <f aca="false">DATE(YEAR(H59),MONTH(H59),1)</f>
        <v>45931</v>
      </c>
      <c r="H59" s="7" t="n">
        <f aca="false">EOMONTH(F59,-1)</f>
        <v>45961</v>
      </c>
      <c r="I59" s="7" t="n">
        <f aca="false">F59</f>
        <v>45979</v>
      </c>
      <c r="K59" s="5"/>
      <c r="L59" s="8" t="str">
        <f aca="false">IF(K59="","",RIGHT(K59,1))</f>
        <v/>
      </c>
      <c r="M59" s="5"/>
      <c r="N59" s="5"/>
      <c r="P59" s="8" t="str">
        <f aca="false">IF(K59="","",VLOOKUP(O59,CondicionReceptor!$B$2:$D$12,3,0))</f>
        <v/>
      </c>
      <c r="Q59" s="5"/>
      <c r="V59" s="5" t="s">
        <v>97</v>
      </c>
      <c r="W59" s="1" t="n">
        <v>230</v>
      </c>
      <c r="X59" s="1" t="n">
        <v>6</v>
      </c>
      <c r="Z59" s="9" t="n">
        <f aca="false">ROUND(W59*X59-Y59,2)</f>
        <v>1380</v>
      </c>
      <c r="AA59" s="10" t="n">
        <v>0.025</v>
      </c>
      <c r="AB59" s="11" t="n">
        <f aca="false">ROUND(IFERROR(Z59*AA59,0),2)</f>
        <v>34.5</v>
      </c>
      <c r="AC59" s="11" t="n">
        <f aca="false">AB59+Z59</f>
        <v>1414.5</v>
      </c>
      <c r="AD59" s="5"/>
      <c r="AE59" s="12"/>
      <c r="AF59" s="12"/>
      <c r="AG59" s="13"/>
      <c r="AH59" s="12"/>
      <c r="AI59" s="12"/>
      <c r="AJ59" s="14"/>
      <c r="AK59" s="9" t="n">
        <f aca="false">AI59*AJ59</f>
        <v>0</v>
      </c>
      <c r="AM59" s="15" t="str">
        <f aca="false">+A59</f>
        <v>NO</v>
      </c>
      <c r="AN59" s="15" t="n">
        <f aca="false">+B59</f>
        <v>30650940667</v>
      </c>
      <c r="AO59" s="15" t="str">
        <f aca="false">+C59</f>
        <v>Bustos &amp; Hope SH</v>
      </c>
      <c r="AP59" s="15" t="str">
        <f aca="false">+D59</f>
        <v>Responsable Inscripto</v>
      </c>
      <c r="AQ59" s="15" t="n">
        <f aca="false">E59</f>
        <v>5</v>
      </c>
      <c r="AR59" s="15" t="str">
        <f aca="false">TEXT(DAY(F59),"00")&amp;"/"&amp;TEXT(MONTH(F59),"00")&amp;"/"&amp;YEAR(F59)</f>
        <v>18/11/2025</v>
      </c>
      <c r="AS59" s="15" t="str">
        <f aca="false">TEXT(DAY(G59),"00")&amp;"/"&amp;TEXT(MONTH(G59),"00")&amp;"/"&amp;YEAR(G59)</f>
        <v>01/10/2025</v>
      </c>
      <c r="AT59" s="15" t="str">
        <f aca="false">TEXT(DAY(H59),"00")&amp;"/"&amp;TEXT(MONTH(H59),"00")&amp;"/"&amp;YEAR(H59)</f>
        <v>31/10/2025</v>
      </c>
      <c r="AU59" s="15" t="str">
        <f aca="false">TEXT(DAY(I59),"00")&amp;"/"&amp;TEXT(MONTH(I59),"00")&amp;"/"&amp;YEAR(I59)</f>
        <v>18/11/2025</v>
      </c>
      <c r="AV59" s="15" t="str">
        <f aca="false">IF(J59="","",J59)</f>
        <v/>
      </c>
      <c r="AW59" s="15" t="str">
        <f aca="false">IFERROR(VLOOKUP(K59,TiposComprobantes!$B$2:$C$37,2,0),"")</f>
        <v/>
      </c>
      <c r="AX59" s="15" t="str">
        <f aca="false">IFERROR(VLOOKUP(M59,TipoConceptos!$B$2:$C$4,2,0),"")</f>
        <v/>
      </c>
      <c r="AY59" s="15" t="n">
        <f aca="false">N59</f>
        <v>0</v>
      </c>
      <c r="AZ59" s="15" t="n">
        <f aca="false">IFERROR(VLOOKUP(O59,CondicionReceptor!$B$2:$C$12,2,0),0)</f>
        <v>0</v>
      </c>
      <c r="BA59" s="15" t="n">
        <f aca="false">IFERROR(VLOOKUP(Q59,TiposDocumentos!$B$2:$C$37,2,0),99)</f>
        <v>99</v>
      </c>
      <c r="BB59" s="15" t="n">
        <f aca="false">R59</f>
        <v>0</v>
      </c>
      <c r="BC59" s="15" t="str">
        <f aca="false">IF(S59="","",S59)</f>
        <v/>
      </c>
      <c r="BD59" s="15" t="str">
        <f aca="false">IF(T59="","",T59)</f>
        <v/>
      </c>
      <c r="BE59" s="15" t="str">
        <f aca="false">IF(U59="","",U59)</f>
        <v/>
      </c>
      <c r="BF59" s="15" t="str">
        <f aca="false">IF(V59="","",V59)</f>
        <v>Agregar items para hacer Factura Larga 9</v>
      </c>
      <c r="BG59" s="15" t="n">
        <f aca="false">IF(W59="","",W59)</f>
        <v>230</v>
      </c>
      <c r="BH59" s="15" t="n">
        <f aca="false">IF(X59="","",X59)</f>
        <v>6</v>
      </c>
      <c r="BI59" s="15" t="n">
        <f aca="false">IF(Y59="",0,Y59)</f>
        <v>0</v>
      </c>
      <c r="BJ59" s="11" t="n">
        <f aca="false">IF(Z59="","",Z59)</f>
        <v>1380</v>
      </c>
      <c r="BK59" s="15" t="n">
        <f aca="false">VLOOKUP(AA59,TiposIVA!$B$2:$C$11,2,0)</f>
        <v>9</v>
      </c>
      <c r="BL59" s="11" t="n">
        <f aca="false">IF(AB59="","",AB59)</f>
        <v>34.5</v>
      </c>
      <c r="BM59" s="11" t="n">
        <f aca="false">IF(AC59="","",AC59)</f>
        <v>1414.5</v>
      </c>
      <c r="BN59" s="16" t="str">
        <f aca="false">IFERROR(VLOOKUP(AD59,TiposComprobantes!$B$2:$C$37,2,0),"")</f>
        <v/>
      </c>
      <c r="BO59" s="16" t="str">
        <f aca="false">IF(AE59="","",AE59)</f>
        <v/>
      </c>
      <c r="BP59" s="16" t="str">
        <f aca="false">IF(AF59="","",AF59)</f>
        <v/>
      </c>
      <c r="BQ59" s="16" t="str">
        <f aca="false">IFERROR(VLOOKUP(AG59,TiposTributos!$B$1:$C$12,2,0),"")</f>
        <v/>
      </c>
      <c r="BR59" s="16" t="str">
        <f aca="false">IF(AH59="","",AH59)</f>
        <v/>
      </c>
      <c r="BS59" s="11" t="n">
        <f aca="false">AI59</f>
        <v>0</v>
      </c>
      <c r="BT59" s="11" t="n">
        <f aca="false">AJ59*100</f>
        <v>0</v>
      </c>
      <c r="BU59" s="11" t="n">
        <f aca="false">AK59</f>
        <v>0</v>
      </c>
      <c r="BW59" s="15" t="str">
        <f aca="false">IF(F59="","",CONCATENATE(AM59,"|'",AN59,"'|'",AO59,"'|'",AP59,"'|'",AQ59,"'|'",AR59,"'|'",AS59,"'|'",AT59,"'|'",AU59,"'|",AV59,"|",AW59,"|",AX59,"|'",AY59,"'|",AZ59,"|",BA59,"|",BB59,"|'",BC59,"'|'",BD59,"'|'",BE59,"'|'",BF59,"'|",BG59,"|",BH59,"|",BI59,"|",BJ59,"|",BK59,"|",BL59,"|",BM59,"|",BN59,"|",BO59,"|",BP59,"|",BQ59,"|'",BR59,"'|",BS59,"|",BT59,"|",BU59))</f>
        <v>NO|'30650940667'|'Bustos &amp; Hope SH'|'Responsable Inscripto'|'5'|'18/11/2025'|'01/10/2025'|'31/10/2025'|'18/11/2025'||||'0'|0|99|0|''|''|''|'Agregar items para hacer Factura Larga 9'|230|6|0|1380|9|34,5|1414,5|||||''|0|0|0</v>
      </c>
    </row>
    <row r="60" customFormat="false" ht="12.75" hidden="false" customHeight="false" outlineLevel="0" collapsed="false">
      <c r="A60" s="5" t="s">
        <v>88</v>
      </c>
      <c r="B60" s="1" t="n">
        <v>30650940667</v>
      </c>
      <c r="C60" s="5" t="s">
        <v>38</v>
      </c>
      <c r="D60" s="5" t="s">
        <v>39</v>
      </c>
      <c r="E60" s="1" t="n">
        <v>5</v>
      </c>
      <c r="F60" s="6" t="n">
        <f aca="true">TODAY()</f>
        <v>45979</v>
      </c>
      <c r="G60" s="7" t="n">
        <f aca="false">DATE(YEAR(H60),MONTH(H60),1)</f>
        <v>45931</v>
      </c>
      <c r="H60" s="7" t="n">
        <f aca="false">EOMONTH(F60,-1)</f>
        <v>45961</v>
      </c>
      <c r="I60" s="7" t="n">
        <f aca="false">F60</f>
        <v>45979</v>
      </c>
      <c r="K60" s="5"/>
      <c r="L60" s="8" t="str">
        <f aca="false">IF(K60="","",RIGHT(K60,1))</f>
        <v/>
      </c>
      <c r="M60" s="5"/>
      <c r="N60" s="5"/>
      <c r="P60" s="8" t="str">
        <f aca="false">IF(K60="","",VLOOKUP(O60,CondicionReceptor!$B$2:$D$12,3,0))</f>
        <v/>
      </c>
      <c r="Q60" s="5"/>
      <c r="V60" s="5" t="s">
        <v>98</v>
      </c>
      <c r="W60" s="1" t="n">
        <v>454</v>
      </c>
      <c r="X60" s="1" t="n">
        <v>0.7</v>
      </c>
      <c r="Z60" s="9" t="n">
        <f aca="false">ROUND(W60*X60-Y60,2)</f>
        <v>317.8</v>
      </c>
      <c r="AA60" s="10" t="n">
        <v>0.05</v>
      </c>
      <c r="AB60" s="11" t="n">
        <f aca="false">ROUND(IFERROR(Z60*AA60,0),2)</f>
        <v>15.89</v>
      </c>
      <c r="AC60" s="11" t="n">
        <f aca="false">AB60+Z60</f>
        <v>333.69</v>
      </c>
      <c r="AD60" s="5"/>
      <c r="AE60" s="12"/>
      <c r="AF60" s="12"/>
      <c r="AG60" s="13"/>
      <c r="AH60" s="12"/>
      <c r="AI60" s="12"/>
      <c r="AJ60" s="14"/>
      <c r="AK60" s="9" t="n">
        <f aca="false">AI60*AJ60</f>
        <v>0</v>
      </c>
      <c r="AM60" s="15" t="str">
        <f aca="false">+A60</f>
        <v>NO</v>
      </c>
      <c r="AN60" s="15" t="n">
        <f aca="false">+B60</f>
        <v>30650940667</v>
      </c>
      <c r="AO60" s="15" t="str">
        <f aca="false">+C60</f>
        <v>Bustos &amp; Hope SH</v>
      </c>
      <c r="AP60" s="15" t="str">
        <f aca="false">+D60</f>
        <v>Responsable Inscripto</v>
      </c>
      <c r="AQ60" s="15" t="n">
        <f aca="false">E60</f>
        <v>5</v>
      </c>
      <c r="AR60" s="15" t="str">
        <f aca="false">TEXT(DAY(F60),"00")&amp;"/"&amp;TEXT(MONTH(F60),"00")&amp;"/"&amp;YEAR(F60)</f>
        <v>18/11/2025</v>
      </c>
      <c r="AS60" s="15" t="str">
        <f aca="false">TEXT(DAY(G60),"00")&amp;"/"&amp;TEXT(MONTH(G60),"00")&amp;"/"&amp;YEAR(G60)</f>
        <v>01/10/2025</v>
      </c>
      <c r="AT60" s="15" t="str">
        <f aca="false">TEXT(DAY(H60),"00")&amp;"/"&amp;TEXT(MONTH(H60),"00")&amp;"/"&amp;YEAR(H60)</f>
        <v>31/10/2025</v>
      </c>
      <c r="AU60" s="15" t="str">
        <f aca="false">TEXT(DAY(I60),"00")&amp;"/"&amp;TEXT(MONTH(I60),"00")&amp;"/"&amp;YEAR(I60)</f>
        <v>18/11/2025</v>
      </c>
      <c r="AV60" s="15" t="str">
        <f aca="false">IF(J60="","",J60)</f>
        <v/>
      </c>
      <c r="AW60" s="15" t="str">
        <f aca="false">IFERROR(VLOOKUP(K60,TiposComprobantes!$B$2:$C$37,2,0),"")</f>
        <v/>
      </c>
      <c r="AX60" s="15" t="str">
        <f aca="false">IFERROR(VLOOKUP(M60,TipoConceptos!$B$2:$C$4,2,0),"")</f>
        <v/>
      </c>
      <c r="AY60" s="15" t="n">
        <f aca="false">N60</f>
        <v>0</v>
      </c>
      <c r="AZ60" s="15" t="n">
        <f aca="false">IFERROR(VLOOKUP(O60,CondicionReceptor!$B$2:$C$12,2,0),0)</f>
        <v>0</v>
      </c>
      <c r="BA60" s="15" t="n">
        <f aca="false">IFERROR(VLOOKUP(Q60,TiposDocumentos!$B$2:$C$37,2,0),99)</f>
        <v>99</v>
      </c>
      <c r="BB60" s="15" t="n">
        <f aca="false">R60</f>
        <v>0</v>
      </c>
      <c r="BC60" s="15" t="str">
        <f aca="false">IF(S60="","",S60)</f>
        <v/>
      </c>
      <c r="BD60" s="15" t="str">
        <f aca="false">IF(T60="","",T60)</f>
        <v/>
      </c>
      <c r="BE60" s="15" t="str">
        <f aca="false">IF(U60="","",U60)</f>
        <v/>
      </c>
      <c r="BF60" s="15" t="str">
        <f aca="false">IF(V60="","",V60)</f>
        <v>Agregar items para hacer Factura Larga 10</v>
      </c>
      <c r="BG60" s="15" t="n">
        <f aca="false">IF(W60="","",W60)</f>
        <v>454</v>
      </c>
      <c r="BH60" s="15" t="n">
        <f aca="false">IF(X60="","",X60)</f>
        <v>0.7</v>
      </c>
      <c r="BI60" s="15" t="n">
        <f aca="false">IF(Y60="",0,Y60)</f>
        <v>0</v>
      </c>
      <c r="BJ60" s="11" t="n">
        <f aca="false">IF(Z60="","",Z60)</f>
        <v>317.8</v>
      </c>
      <c r="BK60" s="15" t="n">
        <f aca="false">VLOOKUP(AA60,TiposIVA!$B$2:$C$11,2,0)</f>
        <v>8</v>
      </c>
      <c r="BL60" s="11" t="n">
        <f aca="false">IF(AB60="","",AB60)</f>
        <v>15.89</v>
      </c>
      <c r="BM60" s="11" t="n">
        <f aca="false">IF(AC60="","",AC60)</f>
        <v>333.69</v>
      </c>
      <c r="BN60" s="16" t="str">
        <f aca="false">IFERROR(VLOOKUP(AD60,TiposComprobantes!$B$2:$C$37,2,0),"")</f>
        <v/>
      </c>
      <c r="BO60" s="16" t="str">
        <f aca="false">IF(AE60="","",AE60)</f>
        <v/>
      </c>
      <c r="BP60" s="16" t="str">
        <f aca="false">IF(AF60="","",AF60)</f>
        <v/>
      </c>
      <c r="BQ60" s="16" t="str">
        <f aca="false">IFERROR(VLOOKUP(AG60,TiposTributos!$B$1:$C$12,2,0),"")</f>
        <v/>
      </c>
      <c r="BR60" s="16" t="str">
        <f aca="false">IF(AH60="","",AH60)</f>
        <v/>
      </c>
      <c r="BS60" s="11" t="n">
        <f aca="false">AI60</f>
        <v>0</v>
      </c>
      <c r="BT60" s="11" t="n">
        <f aca="false">AJ60*100</f>
        <v>0</v>
      </c>
      <c r="BU60" s="11" t="n">
        <f aca="false">AK60</f>
        <v>0</v>
      </c>
      <c r="BW60" s="15" t="str">
        <f aca="false">IF(F60="","",CONCATENATE(AM60,"|'",AN60,"'|'",AO60,"'|'",AP60,"'|'",AQ60,"'|'",AR60,"'|'",AS60,"'|'",AT60,"'|'",AU60,"'|",AV60,"|",AW60,"|",AX60,"|'",AY60,"'|",AZ60,"|",BA60,"|",BB60,"|'",BC60,"'|'",BD60,"'|'",BE60,"'|'",BF60,"'|",BG60,"|",BH60,"|",BI60,"|",BJ60,"|",BK60,"|",BL60,"|",BM60,"|",BN60,"|",BO60,"|",BP60,"|",BQ60,"|'",BR60,"'|",BS60,"|",BT60,"|",BU60))</f>
        <v>NO|'30650940667'|'Bustos &amp; Hope SH'|'Responsable Inscripto'|'5'|'18/11/2025'|'01/10/2025'|'31/10/2025'|'18/11/2025'||||'0'|0|99|0|''|''|''|'Agregar items para hacer Factura Larga 10'|454|0,7|0|317,8|8|15,89|333,69|||||''|0|0|0</v>
      </c>
    </row>
    <row r="61" customFormat="false" ht="12.75" hidden="false" customHeight="false" outlineLevel="0" collapsed="false">
      <c r="A61" s="5" t="s">
        <v>88</v>
      </c>
      <c r="B61" s="1" t="n">
        <v>30650940667</v>
      </c>
      <c r="C61" s="5" t="s">
        <v>38</v>
      </c>
      <c r="D61" s="5" t="s">
        <v>39</v>
      </c>
      <c r="E61" s="1" t="n">
        <v>5</v>
      </c>
      <c r="F61" s="6" t="n">
        <f aca="true">TODAY()</f>
        <v>45979</v>
      </c>
      <c r="G61" s="7" t="n">
        <f aca="false">DATE(YEAR(H61),MONTH(H61),1)</f>
        <v>45931</v>
      </c>
      <c r="H61" s="7" t="n">
        <f aca="false">EOMONTH(F61,-1)</f>
        <v>45961</v>
      </c>
      <c r="I61" s="7" t="n">
        <f aca="false">F61</f>
        <v>45979</v>
      </c>
      <c r="K61" s="5"/>
      <c r="L61" s="8" t="str">
        <f aca="false">IF(K61="","",RIGHT(K61,1))</f>
        <v/>
      </c>
      <c r="M61" s="5"/>
      <c r="N61" s="5"/>
      <c r="P61" s="8" t="str">
        <f aca="false">IF(K61="","",VLOOKUP(O61,CondicionReceptor!$B$2:$D$12,3,0))</f>
        <v/>
      </c>
      <c r="Q61" s="5"/>
      <c r="V61" s="5" t="s">
        <v>99</v>
      </c>
      <c r="W61" s="1" t="n">
        <v>2.3</v>
      </c>
      <c r="X61" s="1" t="n">
        <v>135</v>
      </c>
      <c r="Z61" s="9" t="n">
        <f aca="false">ROUND(W61*X61-Y61,2)</f>
        <v>310.5</v>
      </c>
      <c r="AA61" s="10" t="s">
        <v>62</v>
      </c>
      <c r="AB61" s="11" t="n">
        <f aca="false">ROUND(IFERROR(Z61*AA61,0),2)</f>
        <v>0</v>
      </c>
      <c r="AC61" s="11" t="n">
        <f aca="false">AB61+Z61</f>
        <v>310.5</v>
      </c>
      <c r="AD61" s="5"/>
      <c r="AE61" s="12"/>
      <c r="AF61" s="12"/>
      <c r="AG61" s="13"/>
      <c r="AH61" s="12"/>
      <c r="AI61" s="12"/>
      <c r="AJ61" s="14"/>
      <c r="AK61" s="9" t="n">
        <f aca="false">AI61*AJ61</f>
        <v>0</v>
      </c>
      <c r="AM61" s="15" t="str">
        <f aca="false">+A61</f>
        <v>NO</v>
      </c>
      <c r="AN61" s="15" t="n">
        <f aca="false">+B61</f>
        <v>30650940667</v>
      </c>
      <c r="AO61" s="15" t="str">
        <f aca="false">+C61</f>
        <v>Bustos &amp; Hope SH</v>
      </c>
      <c r="AP61" s="15" t="str">
        <f aca="false">+D61</f>
        <v>Responsable Inscripto</v>
      </c>
      <c r="AQ61" s="15" t="n">
        <f aca="false">E61</f>
        <v>5</v>
      </c>
      <c r="AR61" s="15" t="str">
        <f aca="false">TEXT(DAY(F61),"00")&amp;"/"&amp;TEXT(MONTH(F61),"00")&amp;"/"&amp;YEAR(F61)</f>
        <v>18/11/2025</v>
      </c>
      <c r="AS61" s="15" t="str">
        <f aca="false">TEXT(DAY(G61),"00")&amp;"/"&amp;TEXT(MONTH(G61),"00")&amp;"/"&amp;YEAR(G61)</f>
        <v>01/10/2025</v>
      </c>
      <c r="AT61" s="15" t="str">
        <f aca="false">TEXT(DAY(H61),"00")&amp;"/"&amp;TEXT(MONTH(H61),"00")&amp;"/"&amp;YEAR(H61)</f>
        <v>31/10/2025</v>
      </c>
      <c r="AU61" s="15" t="str">
        <f aca="false">TEXT(DAY(I61),"00")&amp;"/"&amp;TEXT(MONTH(I61),"00")&amp;"/"&amp;YEAR(I61)</f>
        <v>18/11/2025</v>
      </c>
      <c r="AV61" s="15" t="str">
        <f aca="false">IF(J61="","",J61)</f>
        <v/>
      </c>
      <c r="AW61" s="15" t="str">
        <f aca="false">IFERROR(VLOOKUP(K61,TiposComprobantes!$B$2:$C$37,2,0),"")</f>
        <v/>
      </c>
      <c r="AX61" s="15" t="str">
        <f aca="false">IFERROR(VLOOKUP(M61,TipoConceptos!$B$2:$C$4,2,0),"")</f>
        <v/>
      </c>
      <c r="AY61" s="15" t="n">
        <f aca="false">N61</f>
        <v>0</v>
      </c>
      <c r="AZ61" s="15" t="n">
        <f aca="false">IFERROR(VLOOKUP(O61,CondicionReceptor!$B$2:$C$12,2,0),0)</f>
        <v>0</v>
      </c>
      <c r="BA61" s="15" t="n">
        <f aca="false">IFERROR(VLOOKUP(Q61,TiposDocumentos!$B$2:$C$37,2,0),99)</f>
        <v>99</v>
      </c>
      <c r="BB61" s="15" t="n">
        <f aca="false">R61</f>
        <v>0</v>
      </c>
      <c r="BC61" s="15" t="str">
        <f aca="false">IF(S61="","",S61)</f>
        <v/>
      </c>
      <c r="BD61" s="15" t="str">
        <f aca="false">IF(T61="","",T61)</f>
        <v/>
      </c>
      <c r="BE61" s="15" t="str">
        <f aca="false">IF(U61="","",U61)</f>
        <v/>
      </c>
      <c r="BF61" s="15" t="str">
        <f aca="false">IF(V61="","",V61)</f>
        <v>Agregar items para hacer Factura Larga 11</v>
      </c>
      <c r="BG61" s="15" t="n">
        <f aca="false">IF(W61="","",W61)</f>
        <v>2.3</v>
      </c>
      <c r="BH61" s="15" t="n">
        <f aca="false">IF(X61="","",X61)</f>
        <v>135</v>
      </c>
      <c r="BI61" s="15" t="n">
        <f aca="false">IF(Y61="",0,Y61)</f>
        <v>0</v>
      </c>
      <c r="BJ61" s="11" t="n">
        <f aca="false">IF(Z61="","",Z61)</f>
        <v>310.5</v>
      </c>
      <c r="BK61" s="15" t="str">
        <f aca="false">VLOOKUP(AA61,TiposIVA!$B$2:$C$11,2,0)</f>
        <v>NG</v>
      </c>
      <c r="BL61" s="11" t="n">
        <f aca="false">IF(AB61="","",AB61)</f>
        <v>0</v>
      </c>
      <c r="BM61" s="11" t="n">
        <f aca="false">IF(AC61="","",AC61)</f>
        <v>310.5</v>
      </c>
      <c r="BN61" s="16" t="str">
        <f aca="false">IFERROR(VLOOKUP(AD61,TiposComprobantes!$B$2:$C$37,2,0),"")</f>
        <v/>
      </c>
      <c r="BO61" s="16" t="str">
        <f aca="false">IF(AE61="","",AE61)</f>
        <v/>
      </c>
      <c r="BP61" s="16" t="str">
        <f aca="false">IF(AF61="","",AF61)</f>
        <v/>
      </c>
      <c r="BQ61" s="16" t="str">
        <f aca="false">IFERROR(VLOOKUP(AG61,TiposTributos!$B$1:$C$12,2,0),"")</f>
        <v/>
      </c>
      <c r="BR61" s="16" t="str">
        <f aca="false">IF(AH61="","",AH61)</f>
        <v/>
      </c>
      <c r="BS61" s="11" t="n">
        <f aca="false">AI61</f>
        <v>0</v>
      </c>
      <c r="BT61" s="11" t="n">
        <f aca="false">AJ61*100</f>
        <v>0</v>
      </c>
      <c r="BU61" s="11" t="n">
        <f aca="false">AK61</f>
        <v>0</v>
      </c>
      <c r="BW61" s="15" t="str">
        <f aca="false">IF(F61="","",CONCATENATE(AM61,"|'",AN61,"'|'",AO61,"'|'",AP61,"'|'",AQ61,"'|'",AR61,"'|'",AS61,"'|'",AT61,"'|'",AU61,"'|",AV61,"|",AW61,"|",AX61,"|'",AY61,"'|",AZ61,"|",BA61,"|",BB61,"|'",BC61,"'|'",BD61,"'|'",BE61,"'|'",BF61,"'|",BG61,"|",BH61,"|",BI61,"|",BJ61,"|",BK61,"|",BL61,"|",BM61,"|",BN61,"|",BO61,"|",BP61,"|",BQ61,"|'",BR61,"'|",BS61,"|",BT61,"|",BU61))</f>
        <v>NO|'30650940667'|'Bustos &amp; Hope SH'|'Responsable Inscripto'|'5'|'18/11/2025'|'01/10/2025'|'31/10/2025'|'18/11/2025'||||'0'|0|99|0|''|''|''|'Agregar items para hacer Factura Larga 11'|2,3|135|0|310,5|NG|0|310,5|||||''|0|0|0</v>
      </c>
    </row>
    <row r="62" customFormat="false" ht="12.75" hidden="false" customHeight="false" outlineLevel="0" collapsed="false">
      <c r="A62" s="5" t="s">
        <v>88</v>
      </c>
      <c r="B62" s="1" t="n">
        <v>30650940667</v>
      </c>
      <c r="C62" s="5" t="s">
        <v>38</v>
      </c>
      <c r="D62" s="5" t="s">
        <v>39</v>
      </c>
      <c r="E62" s="1" t="n">
        <v>5</v>
      </c>
      <c r="F62" s="6" t="n">
        <f aca="true">TODAY()</f>
        <v>45979</v>
      </c>
      <c r="G62" s="7" t="n">
        <f aca="false">DATE(YEAR(H62),MONTH(H62),1)</f>
        <v>45931</v>
      </c>
      <c r="H62" s="7" t="n">
        <f aca="false">EOMONTH(F62,-1)</f>
        <v>45961</v>
      </c>
      <c r="I62" s="7" t="n">
        <f aca="false">F62</f>
        <v>45979</v>
      </c>
      <c r="K62" s="5"/>
      <c r="L62" s="8" t="str">
        <f aca="false">IF(K62="","",RIGHT(K62,1))</f>
        <v/>
      </c>
      <c r="M62" s="5"/>
      <c r="N62" s="5"/>
      <c r="P62" s="8" t="str">
        <f aca="false">IF(K62="","",VLOOKUP(O62,CondicionReceptor!$B$2:$D$12,3,0))</f>
        <v/>
      </c>
      <c r="Q62" s="5"/>
      <c r="V62" s="5" t="s">
        <v>100</v>
      </c>
      <c r="W62" s="1" t="n">
        <v>4.5</v>
      </c>
      <c r="X62" s="1" t="n">
        <v>135</v>
      </c>
      <c r="Z62" s="9" t="n">
        <f aca="false">ROUND(W62*X62-Y62,2)</f>
        <v>607.5</v>
      </c>
      <c r="AA62" s="10" t="s">
        <v>66</v>
      </c>
      <c r="AB62" s="11" t="n">
        <f aca="false">ROUND(IFERROR(Z62*AA62,0),2)</f>
        <v>0</v>
      </c>
      <c r="AC62" s="11" t="n">
        <f aca="false">AB62+Z62</f>
        <v>607.5</v>
      </c>
      <c r="AD62" s="5"/>
      <c r="AE62" s="12"/>
      <c r="AF62" s="12"/>
      <c r="AG62" s="13"/>
      <c r="AH62" s="12"/>
      <c r="AI62" s="12"/>
      <c r="AJ62" s="14"/>
      <c r="AK62" s="9" t="n">
        <f aca="false">AI62*AJ62</f>
        <v>0</v>
      </c>
      <c r="AM62" s="15" t="str">
        <f aca="false">+A62</f>
        <v>NO</v>
      </c>
      <c r="AN62" s="15" t="n">
        <f aca="false">+B62</f>
        <v>30650940667</v>
      </c>
      <c r="AO62" s="15" t="str">
        <f aca="false">+C62</f>
        <v>Bustos &amp; Hope SH</v>
      </c>
      <c r="AP62" s="15" t="str">
        <f aca="false">+D62</f>
        <v>Responsable Inscripto</v>
      </c>
      <c r="AQ62" s="15" t="n">
        <f aca="false">E62</f>
        <v>5</v>
      </c>
      <c r="AR62" s="15" t="str">
        <f aca="false">TEXT(DAY(F62),"00")&amp;"/"&amp;TEXT(MONTH(F62),"00")&amp;"/"&amp;YEAR(F62)</f>
        <v>18/11/2025</v>
      </c>
      <c r="AS62" s="15" t="str">
        <f aca="false">TEXT(DAY(G62),"00")&amp;"/"&amp;TEXT(MONTH(G62),"00")&amp;"/"&amp;YEAR(G62)</f>
        <v>01/10/2025</v>
      </c>
      <c r="AT62" s="15" t="str">
        <f aca="false">TEXT(DAY(H62),"00")&amp;"/"&amp;TEXT(MONTH(H62),"00")&amp;"/"&amp;YEAR(H62)</f>
        <v>31/10/2025</v>
      </c>
      <c r="AU62" s="15" t="str">
        <f aca="false">TEXT(DAY(I62),"00")&amp;"/"&amp;TEXT(MONTH(I62),"00")&amp;"/"&amp;YEAR(I62)</f>
        <v>18/11/2025</v>
      </c>
      <c r="AV62" s="15" t="str">
        <f aca="false">IF(J62="","",J62)</f>
        <v/>
      </c>
      <c r="AW62" s="15" t="str">
        <f aca="false">IFERROR(VLOOKUP(K62,TiposComprobantes!$B$2:$C$37,2,0),"")</f>
        <v/>
      </c>
      <c r="AX62" s="15" t="str">
        <f aca="false">IFERROR(VLOOKUP(M62,TipoConceptos!$B$2:$C$4,2,0),"")</f>
        <v/>
      </c>
      <c r="AY62" s="15" t="n">
        <f aca="false">N62</f>
        <v>0</v>
      </c>
      <c r="AZ62" s="15" t="n">
        <f aca="false">IFERROR(VLOOKUP(O62,CondicionReceptor!$B$2:$C$12,2,0),0)</f>
        <v>0</v>
      </c>
      <c r="BA62" s="15" t="n">
        <f aca="false">IFERROR(VLOOKUP(Q62,TiposDocumentos!$B$2:$C$37,2,0),99)</f>
        <v>99</v>
      </c>
      <c r="BB62" s="15" t="n">
        <f aca="false">R62</f>
        <v>0</v>
      </c>
      <c r="BC62" s="15" t="str">
        <f aca="false">IF(S62="","",S62)</f>
        <v/>
      </c>
      <c r="BD62" s="15" t="str">
        <f aca="false">IF(T62="","",T62)</f>
        <v/>
      </c>
      <c r="BE62" s="15" t="str">
        <f aca="false">IF(U62="","",U62)</f>
        <v/>
      </c>
      <c r="BF62" s="15" t="str">
        <f aca="false">IF(V62="","",V62)</f>
        <v>Agregar items para hacer Factura Larga 12</v>
      </c>
      <c r="BG62" s="15" t="n">
        <f aca="false">IF(W62="","",W62)</f>
        <v>4.5</v>
      </c>
      <c r="BH62" s="15" t="n">
        <f aca="false">IF(X62="","",X62)</f>
        <v>135</v>
      </c>
      <c r="BI62" s="15" t="n">
        <f aca="false">IF(Y62="",0,Y62)</f>
        <v>0</v>
      </c>
      <c r="BJ62" s="11" t="n">
        <f aca="false">IF(Z62="","",Z62)</f>
        <v>607.5</v>
      </c>
      <c r="BK62" s="15" t="str">
        <f aca="false">VLOOKUP(AA62,TiposIVA!$B$2:$C$11,2,0)</f>
        <v>E</v>
      </c>
      <c r="BL62" s="11" t="n">
        <f aca="false">IF(AB62="","",AB62)</f>
        <v>0</v>
      </c>
      <c r="BM62" s="11" t="n">
        <f aca="false">IF(AC62="","",AC62)</f>
        <v>607.5</v>
      </c>
      <c r="BN62" s="16" t="str">
        <f aca="false">IFERROR(VLOOKUP(AD62,TiposComprobantes!$B$2:$C$37,2,0),"")</f>
        <v/>
      </c>
      <c r="BO62" s="16" t="str">
        <f aca="false">IF(AE62="","",AE62)</f>
        <v/>
      </c>
      <c r="BP62" s="16" t="str">
        <f aca="false">IF(AF62="","",AF62)</f>
        <v/>
      </c>
      <c r="BQ62" s="16" t="str">
        <f aca="false">IFERROR(VLOOKUP(AG62,TiposTributos!$B$1:$C$12,2,0),"")</f>
        <v/>
      </c>
      <c r="BR62" s="16" t="str">
        <f aca="false">IF(AH62="","",AH62)</f>
        <v/>
      </c>
      <c r="BS62" s="11" t="n">
        <f aca="false">AI62</f>
        <v>0</v>
      </c>
      <c r="BT62" s="11" t="n">
        <f aca="false">AJ62*100</f>
        <v>0</v>
      </c>
      <c r="BU62" s="11" t="n">
        <f aca="false">AK62</f>
        <v>0</v>
      </c>
      <c r="BW62" s="15" t="str">
        <f aca="false">IF(F62="","",CONCATENATE(AM62,"|'",AN62,"'|'",AO62,"'|'",AP62,"'|'",AQ62,"'|'",AR62,"'|'",AS62,"'|'",AT62,"'|'",AU62,"'|",AV62,"|",AW62,"|",AX62,"|'",AY62,"'|",AZ62,"|",BA62,"|",BB62,"|'",BC62,"'|'",BD62,"'|'",BE62,"'|'",BF62,"'|",BG62,"|",BH62,"|",BI62,"|",BJ62,"|",BK62,"|",BL62,"|",BM62,"|",BN62,"|",BO62,"|",BP62,"|",BQ62,"|'",BR62,"'|",BS62,"|",BT62,"|",BU62))</f>
        <v>NO|'30650940667'|'Bustos &amp; Hope SH'|'Responsable Inscripto'|'5'|'18/11/2025'|'01/10/2025'|'31/10/2025'|'18/11/2025'||||'0'|0|99|0|''|''|''|'Agregar items para hacer Factura Larga 12'|4,5|135|0|607,5|E|0|607,5|||||''|0|0|0</v>
      </c>
    </row>
    <row r="63" customFormat="false" ht="12.75" hidden="false" customHeight="false" outlineLevel="0" collapsed="false">
      <c r="A63" s="5" t="s">
        <v>88</v>
      </c>
      <c r="B63" s="1" t="n">
        <v>30650940667</v>
      </c>
      <c r="C63" s="5" t="s">
        <v>38</v>
      </c>
      <c r="D63" s="5" t="s">
        <v>39</v>
      </c>
      <c r="E63" s="1" t="n">
        <v>5</v>
      </c>
      <c r="F63" s="6" t="n">
        <f aca="true">TODAY()</f>
        <v>45979</v>
      </c>
      <c r="G63" s="7" t="n">
        <f aca="false">DATE(YEAR(H63),MONTH(H63),1)</f>
        <v>45931</v>
      </c>
      <c r="H63" s="7" t="n">
        <f aca="false">EOMONTH(F63,-1)</f>
        <v>45961</v>
      </c>
      <c r="I63" s="7" t="n">
        <f aca="false">F63</f>
        <v>45979</v>
      </c>
      <c r="K63" s="5"/>
      <c r="L63" s="8" t="str">
        <f aca="false">IF(K63="","",RIGHT(K63,1))</f>
        <v/>
      </c>
      <c r="M63" s="5"/>
      <c r="N63" s="5"/>
      <c r="P63" s="8" t="str">
        <f aca="false">IF(K63="","",VLOOKUP(O63,CondicionReceptor!$B$2:$D$12,3,0))</f>
        <v/>
      </c>
      <c r="Q63" s="5"/>
      <c r="V63" s="5" t="s">
        <v>101</v>
      </c>
      <c r="W63" s="1" t="n">
        <v>6.8</v>
      </c>
      <c r="X63" s="1" t="n">
        <v>4.1</v>
      </c>
      <c r="Z63" s="9" t="n">
        <f aca="false">ROUND(W63*X63-Y63,2)</f>
        <v>27.88</v>
      </c>
      <c r="AA63" s="10" t="n">
        <v>0</v>
      </c>
      <c r="AB63" s="11" t="n">
        <f aca="false">ROUND(IFERROR(Z63*AA63,0),2)</f>
        <v>0</v>
      </c>
      <c r="AC63" s="11" t="n">
        <f aca="false">AB63+Z63</f>
        <v>27.88</v>
      </c>
      <c r="AD63" s="5"/>
      <c r="AE63" s="12"/>
      <c r="AF63" s="12"/>
      <c r="AG63" s="13"/>
      <c r="AH63" s="12"/>
      <c r="AI63" s="12"/>
      <c r="AJ63" s="14"/>
      <c r="AK63" s="9" t="n">
        <f aca="false">AI63*AJ63</f>
        <v>0</v>
      </c>
      <c r="AM63" s="15" t="str">
        <f aca="false">+A63</f>
        <v>NO</v>
      </c>
      <c r="AN63" s="15" t="n">
        <f aca="false">+B63</f>
        <v>30650940667</v>
      </c>
      <c r="AO63" s="15" t="str">
        <f aca="false">+C63</f>
        <v>Bustos &amp; Hope SH</v>
      </c>
      <c r="AP63" s="15" t="str">
        <f aca="false">+D63</f>
        <v>Responsable Inscripto</v>
      </c>
      <c r="AQ63" s="15" t="n">
        <f aca="false">E63</f>
        <v>5</v>
      </c>
      <c r="AR63" s="15" t="str">
        <f aca="false">TEXT(DAY(F63),"00")&amp;"/"&amp;TEXT(MONTH(F63),"00")&amp;"/"&amp;YEAR(F63)</f>
        <v>18/11/2025</v>
      </c>
      <c r="AS63" s="15" t="str">
        <f aca="false">TEXT(DAY(G63),"00")&amp;"/"&amp;TEXT(MONTH(G63),"00")&amp;"/"&amp;YEAR(G63)</f>
        <v>01/10/2025</v>
      </c>
      <c r="AT63" s="15" t="str">
        <f aca="false">TEXT(DAY(H63),"00")&amp;"/"&amp;TEXT(MONTH(H63),"00")&amp;"/"&amp;YEAR(H63)</f>
        <v>31/10/2025</v>
      </c>
      <c r="AU63" s="15" t="str">
        <f aca="false">TEXT(DAY(I63),"00")&amp;"/"&amp;TEXT(MONTH(I63),"00")&amp;"/"&amp;YEAR(I63)</f>
        <v>18/11/2025</v>
      </c>
      <c r="AV63" s="15" t="str">
        <f aca="false">IF(J63="","",J63)</f>
        <v/>
      </c>
      <c r="AW63" s="15" t="str">
        <f aca="false">IFERROR(VLOOKUP(K63,TiposComprobantes!$B$2:$C$37,2,0),"")</f>
        <v/>
      </c>
      <c r="AX63" s="15" t="str">
        <f aca="false">IFERROR(VLOOKUP(M63,TipoConceptos!$B$2:$C$4,2,0),"")</f>
        <v/>
      </c>
      <c r="AY63" s="15" t="n">
        <f aca="false">N63</f>
        <v>0</v>
      </c>
      <c r="AZ63" s="15" t="n">
        <f aca="false">IFERROR(VLOOKUP(O63,CondicionReceptor!$B$2:$C$12,2,0),0)</f>
        <v>0</v>
      </c>
      <c r="BA63" s="15" t="n">
        <f aca="false">IFERROR(VLOOKUP(Q63,TiposDocumentos!$B$2:$C$37,2,0),99)</f>
        <v>99</v>
      </c>
      <c r="BB63" s="15" t="n">
        <f aca="false">R63</f>
        <v>0</v>
      </c>
      <c r="BC63" s="15" t="str">
        <f aca="false">IF(S63="","",S63)</f>
        <v/>
      </c>
      <c r="BD63" s="15" t="str">
        <f aca="false">IF(T63="","",T63)</f>
        <v/>
      </c>
      <c r="BE63" s="15" t="str">
        <f aca="false">IF(U63="","",U63)</f>
        <v/>
      </c>
      <c r="BF63" s="15" t="str">
        <f aca="false">IF(V63="","",V63)</f>
        <v>Agregar items para hacer Factura Larga 13</v>
      </c>
      <c r="BG63" s="15" t="n">
        <f aca="false">IF(W63="","",W63)</f>
        <v>6.8</v>
      </c>
      <c r="BH63" s="15" t="n">
        <f aca="false">IF(X63="","",X63)</f>
        <v>4.1</v>
      </c>
      <c r="BI63" s="15" t="n">
        <f aca="false">IF(Y63="",0,Y63)</f>
        <v>0</v>
      </c>
      <c r="BJ63" s="11" t="n">
        <f aca="false">IF(Z63="","",Z63)</f>
        <v>27.88</v>
      </c>
      <c r="BK63" s="15" t="n">
        <f aca="false">VLOOKUP(AA63,TiposIVA!$B$2:$C$11,2,0)</f>
        <v>3</v>
      </c>
      <c r="BL63" s="11" t="n">
        <f aca="false">IF(AB63="","",AB63)</f>
        <v>0</v>
      </c>
      <c r="BM63" s="11" t="n">
        <f aca="false">IF(AC63="","",AC63)</f>
        <v>27.88</v>
      </c>
      <c r="BN63" s="16" t="str">
        <f aca="false">IFERROR(VLOOKUP(AD63,TiposComprobantes!$B$2:$C$37,2,0),"")</f>
        <v/>
      </c>
      <c r="BO63" s="16" t="str">
        <f aca="false">IF(AE63="","",AE63)</f>
        <v/>
      </c>
      <c r="BP63" s="16" t="str">
        <f aca="false">IF(AF63="","",AF63)</f>
        <v/>
      </c>
      <c r="BQ63" s="16" t="str">
        <f aca="false">IFERROR(VLOOKUP(AG63,TiposTributos!$B$1:$C$12,2,0),"")</f>
        <v/>
      </c>
      <c r="BR63" s="16" t="str">
        <f aca="false">IF(AH63="","",AH63)</f>
        <v/>
      </c>
      <c r="BS63" s="11" t="n">
        <f aca="false">AI63</f>
        <v>0</v>
      </c>
      <c r="BT63" s="11" t="n">
        <f aca="false">AJ63*100</f>
        <v>0</v>
      </c>
      <c r="BU63" s="11" t="n">
        <f aca="false">AK63</f>
        <v>0</v>
      </c>
      <c r="BW63" s="15" t="str">
        <f aca="false">IF(F63="","",CONCATENATE(AM63,"|'",AN63,"'|'",AO63,"'|'",AP63,"'|'",AQ63,"'|'",AR63,"'|'",AS63,"'|'",AT63,"'|'",AU63,"'|",AV63,"|",AW63,"|",AX63,"|'",AY63,"'|",AZ63,"|",BA63,"|",BB63,"|'",BC63,"'|'",BD63,"'|'",BE63,"'|'",BF63,"'|",BG63,"|",BH63,"|",BI63,"|",BJ63,"|",BK63,"|",BL63,"|",BM63,"|",BN63,"|",BO63,"|",BP63,"|",BQ63,"|'",BR63,"'|",BS63,"|",BT63,"|",BU63))</f>
        <v>NO|'30650940667'|'Bustos &amp; Hope SH'|'Responsable Inscripto'|'5'|'18/11/2025'|'01/10/2025'|'31/10/2025'|'18/11/2025'||||'0'|0|99|0|''|''|''|'Agregar items para hacer Factura Larga 13'|6,8|4,1|0|27,88|3|0|27,88|||||''|0|0|0</v>
      </c>
    </row>
    <row r="64" customFormat="false" ht="12.75" hidden="false" customHeight="false" outlineLevel="0" collapsed="false">
      <c r="A64" s="5" t="s">
        <v>88</v>
      </c>
      <c r="B64" s="1" t="n">
        <v>30650940667</v>
      </c>
      <c r="C64" s="5" t="s">
        <v>38</v>
      </c>
      <c r="D64" s="5" t="s">
        <v>39</v>
      </c>
      <c r="E64" s="1" t="n">
        <v>5</v>
      </c>
      <c r="F64" s="6" t="n">
        <f aca="true">TODAY()</f>
        <v>45979</v>
      </c>
      <c r="G64" s="7" t="n">
        <f aca="false">DATE(YEAR(H64),MONTH(H64),1)</f>
        <v>45931</v>
      </c>
      <c r="H64" s="7" t="n">
        <f aca="false">EOMONTH(F64,-1)</f>
        <v>45961</v>
      </c>
      <c r="I64" s="7" t="n">
        <f aca="false">F64</f>
        <v>45979</v>
      </c>
      <c r="K64" s="5"/>
      <c r="L64" s="8" t="str">
        <f aca="false">IF(K64="","",RIGHT(K64,1))</f>
        <v/>
      </c>
      <c r="M64" s="5"/>
      <c r="N64" s="5"/>
      <c r="P64" s="8" t="str">
        <f aca="false">IF(K64="","",VLOOKUP(O64,CondicionReceptor!$B$2:$D$12,3,0))</f>
        <v/>
      </c>
      <c r="Q64" s="5"/>
      <c r="V64" s="5" t="s">
        <v>102</v>
      </c>
      <c r="W64" s="1" t="n">
        <v>9.1</v>
      </c>
      <c r="X64" s="1" t="n">
        <v>5.4</v>
      </c>
      <c r="Z64" s="9" t="n">
        <f aca="false">ROUND(W64*X64-Y64,2)</f>
        <v>49.14</v>
      </c>
      <c r="AA64" s="10" t="n">
        <v>0.105</v>
      </c>
      <c r="AB64" s="11" t="n">
        <f aca="false">ROUND(IFERROR(Z64*AA64,0),2)</f>
        <v>5.16</v>
      </c>
      <c r="AC64" s="11" t="n">
        <f aca="false">AB64+Z64</f>
        <v>54.3</v>
      </c>
      <c r="AD64" s="5"/>
      <c r="AE64" s="12"/>
      <c r="AF64" s="12"/>
      <c r="AG64" s="13"/>
      <c r="AH64" s="12"/>
      <c r="AI64" s="12"/>
      <c r="AJ64" s="14"/>
      <c r="AK64" s="9" t="n">
        <f aca="false">AI64*AJ64</f>
        <v>0</v>
      </c>
      <c r="AM64" s="15" t="str">
        <f aca="false">+A64</f>
        <v>NO</v>
      </c>
      <c r="AN64" s="15" t="n">
        <f aca="false">+B64</f>
        <v>30650940667</v>
      </c>
      <c r="AO64" s="15" t="str">
        <f aca="false">+C64</f>
        <v>Bustos &amp; Hope SH</v>
      </c>
      <c r="AP64" s="15" t="str">
        <f aca="false">+D64</f>
        <v>Responsable Inscripto</v>
      </c>
      <c r="AQ64" s="15" t="n">
        <f aca="false">E64</f>
        <v>5</v>
      </c>
      <c r="AR64" s="15" t="str">
        <f aca="false">TEXT(DAY(F64),"00")&amp;"/"&amp;TEXT(MONTH(F64),"00")&amp;"/"&amp;YEAR(F64)</f>
        <v>18/11/2025</v>
      </c>
      <c r="AS64" s="15" t="str">
        <f aca="false">TEXT(DAY(G64),"00")&amp;"/"&amp;TEXT(MONTH(G64),"00")&amp;"/"&amp;YEAR(G64)</f>
        <v>01/10/2025</v>
      </c>
      <c r="AT64" s="15" t="str">
        <f aca="false">TEXT(DAY(H64),"00")&amp;"/"&amp;TEXT(MONTH(H64),"00")&amp;"/"&amp;YEAR(H64)</f>
        <v>31/10/2025</v>
      </c>
      <c r="AU64" s="15" t="str">
        <f aca="false">TEXT(DAY(I64),"00")&amp;"/"&amp;TEXT(MONTH(I64),"00")&amp;"/"&amp;YEAR(I64)</f>
        <v>18/11/2025</v>
      </c>
      <c r="AV64" s="15" t="str">
        <f aca="false">IF(J64="","",J64)</f>
        <v/>
      </c>
      <c r="AW64" s="15" t="str">
        <f aca="false">IFERROR(VLOOKUP(K64,TiposComprobantes!$B$2:$C$37,2,0),"")</f>
        <v/>
      </c>
      <c r="AX64" s="15" t="str">
        <f aca="false">IFERROR(VLOOKUP(M64,TipoConceptos!$B$2:$C$4,2,0),"")</f>
        <v/>
      </c>
      <c r="AY64" s="15" t="n">
        <f aca="false">N64</f>
        <v>0</v>
      </c>
      <c r="AZ64" s="15" t="n">
        <f aca="false">IFERROR(VLOOKUP(O64,CondicionReceptor!$B$2:$C$12,2,0),0)</f>
        <v>0</v>
      </c>
      <c r="BA64" s="15" t="n">
        <f aca="false">IFERROR(VLOOKUP(Q64,TiposDocumentos!$B$2:$C$37,2,0),99)</f>
        <v>99</v>
      </c>
      <c r="BB64" s="15" t="n">
        <f aca="false">R64</f>
        <v>0</v>
      </c>
      <c r="BC64" s="15" t="str">
        <f aca="false">IF(S64="","",S64)</f>
        <v/>
      </c>
      <c r="BD64" s="15" t="str">
        <f aca="false">IF(T64="","",T64)</f>
        <v/>
      </c>
      <c r="BE64" s="15" t="str">
        <f aca="false">IF(U64="","",U64)</f>
        <v/>
      </c>
      <c r="BF64" s="15" t="str">
        <f aca="false">IF(V64="","",V64)</f>
        <v>Agregar items para hacer Factura Larga 14</v>
      </c>
      <c r="BG64" s="15" t="n">
        <f aca="false">IF(W64="","",W64)</f>
        <v>9.1</v>
      </c>
      <c r="BH64" s="15" t="n">
        <f aca="false">IF(X64="","",X64)</f>
        <v>5.4</v>
      </c>
      <c r="BI64" s="15" t="n">
        <f aca="false">IF(Y64="",0,Y64)</f>
        <v>0</v>
      </c>
      <c r="BJ64" s="11" t="n">
        <f aca="false">IF(Z64="","",Z64)</f>
        <v>49.14</v>
      </c>
      <c r="BK64" s="15" t="n">
        <f aca="false">VLOOKUP(AA64,TiposIVA!$B$2:$C$11,2,0)</f>
        <v>4</v>
      </c>
      <c r="BL64" s="11" t="n">
        <f aca="false">IF(AB64="","",AB64)</f>
        <v>5.16</v>
      </c>
      <c r="BM64" s="11" t="n">
        <f aca="false">IF(AC64="","",AC64)</f>
        <v>54.3</v>
      </c>
      <c r="BN64" s="16" t="str">
        <f aca="false">IFERROR(VLOOKUP(AD64,TiposComprobantes!$B$2:$C$37,2,0),"")</f>
        <v/>
      </c>
      <c r="BO64" s="16" t="str">
        <f aca="false">IF(AE64="","",AE64)</f>
        <v/>
      </c>
      <c r="BP64" s="16" t="str">
        <f aca="false">IF(AF64="","",AF64)</f>
        <v/>
      </c>
      <c r="BQ64" s="16" t="str">
        <f aca="false">IFERROR(VLOOKUP(AG64,TiposTributos!$B$1:$C$12,2,0),"")</f>
        <v/>
      </c>
      <c r="BR64" s="16" t="str">
        <f aca="false">IF(AH64="","",AH64)</f>
        <v/>
      </c>
      <c r="BS64" s="11" t="n">
        <f aca="false">AI64</f>
        <v>0</v>
      </c>
      <c r="BT64" s="11" t="n">
        <f aca="false">AJ64*100</f>
        <v>0</v>
      </c>
      <c r="BU64" s="11" t="n">
        <f aca="false">AK64</f>
        <v>0</v>
      </c>
      <c r="BW64" s="15" t="str">
        <f aca="false">IF(F64="","",CONCATENATE(AM64,"|'",AN64,"'|'",AO64,"'|'",AP64,"'|'",AQ64,"'|'",AR64,"'|'",AS64,"'|'",AT64,"'|'",AU64,"'|",AV64,"|",AW64,"|",AX64,"|'",AY64,"'|",AZ64,"|",BA64,"|",BB64,"|'",BC64,"'|'",BD64,"'|'",BE64,"'|'",BF64,"'|",BG64,"|",BH64,"|",BI64,"|",BJ64,"|",BK64,"|",BL64,"|",BM64,"|",BN64,"|",BO64,"|",BP64,"|",BQ64,"|'",BR64,"'|",BS64,"|",BT64,"|",BU64))</f>
        <v>NO|'30650940667'|'Bustos &amp; Hope SH'|'Responsable Inscripto'|'5'|'18/11/2025'|'01/10/2025'|'31/10/2025'|'18/11/2025'||||'0'|0|99|0|''|''|''|'Agregar items para hacer Factura Larga 14'|9,1|5,4|0|49,14|4|5,16|54,3|||||''|0|0|0</v>
      </c>
    </row>
    <row r="65" customFormat="false" ht="12.75" hidden="false" customHeight="false" outlineLevel="0" collapsed="false">
      <c r="A65" s="5" t="s">
        <v>88</v>
      </c>
      <c r="B65" s="1" t="n">
        <v>30650940667</v>
      </c>
      <c r="C65" s="5" t="s">
        <v>38</v>
      </c>
      <c r="D65" s="5" t="s">
        <v>39</v>
      </c>
      <c r="E65" s="1" t="n">
        <v>5</v>
      </c>
      <c r="F65" s="6" t="n">
        <f aca="true">TODAY()</f>
        <v>45979</v>
      </c>
      <c r="G65" s="7" t="n">
        <f aca="false">DATE(YEAR(H65),MONTH(H65),1)</f>
        <v>45931</v>
      </c>
      <c r="H65" s="7" t="n">
        <f aca="false">EOMONTH(F65,-1)</f>
        <v>45961</v>
      </c>
      <c r="I65" s="7" t="n">
        <f aca="false">F65</f>
        <v>45979</v>
      </c>
      <c r="K65" s="5"/>
      <c r="L65" s="8" t="str">
        <f aca="false">IF(K65="","",RIGHT(K65,1))</f>
        <v/>
      </c>
      <c r="M65" s="5"/>
      <c r="N65" s="5"/>
      <c r="P65" s="8" t="str">
        <f aca="false">IF(K65="","",VLOOKUP(O65,CondicionReceptor!$B$2:$D$12,3,0))</f>
        <v/>
      </c>
      <c r="Q65" s="5"/>
      <c r="V65" s="5" t="s">
        <v>103</v>
      </c>
      <c r="W65" s="1" t="n">
        <v>11.4</v>
      </c>
      <c r="X65" s="1" t="n">
        <v>6.8</v>
      </c>
      <c r="Z65" s="9" t="n">
        <f aca="false">ROUND(W65*X65-Y65,2)</f>
        <v>77.52</v>
      </c>
      <c r="AA65" s="10" t="n">
        <v>0.21</v>
      </c>
      <c r="AB65" s="11" t="n">
        <f aca="false">ROUND(IFERROR(Z65*AA65,0),2)</f>
        <v>16.28</v>
      </c>
      <c r="AC65" s="11" t="n">
        <f aca="false">AB65+Z65</f>
        <v>93.8</v>
      </c>
      <c r="AD65" s="5"/>
      <c r="AE65" s="12"/>
      <c r="AF65" s="12"/>
      <c r="AG65" s="13"/>
      <c r="AH65" s="12"/>
      <c r="AI65" s="12"/>
      <c r="AJ65" s="14"/>
      <c r="AK65" s="9" t="n">
        <f aca="false">AI65*AJ65</f>
        <v>0</v>
      </c>
      <c r="AM65" s="15" t="str">
        <f aca="false">+A65</f>
        <v>NO</v>
      </c>
      <c r="AN65" s="15" t="n">
        <f aca="false">+B65</f>
        <v>30650940667</v>
      </c>
      <c r="AO65" s="15" t="str">
        <f aca="false">+C65</f>
        <v>Bustos &amp; Hope SH</v>
      </c>
      <c r="AP65" s="15" t="str">
        <f aca="false">+D65</f>
        <v>Responsable Inscripto</v>
      </c>
      <c r="AQ65" s="15" t="n">
        <f aca="false">E65</f>
        <v>5</v>
      </c>
      <c r="AR65" s="15" t="str">
        <f aca="false">TEXT(DAY(F65),"00")&amp;"/"&amp;TEXT(MONTH(F65),"00")&amp;"/"&amp;YEAR(F65)</f>
        <v>18/11/2025</v>
      </c>
      <c r="AS65" s="15" t="str">
        <f aca="false">TEXT(DAY(G65),"00")&amp;"/"&amp;TEXT(MONTH(G65),"00")&amp;"/"&amp;YEAR(G65)</f>
        <v>01/10/2025</v>
      </c>
      <c r="AT65" s="15" t="str">
        <f aca="false">TEXT(DAY(H65),"00")&amp;"/"&amp;TEXT(MONTH(H65),"00")&amp;"/"&amp;YEAR(H65)</f>
        <v>31/10/2025</v>
      </c>
      <c r="AU65" s="15" t="str">
        <f aca="false">TEXT(DAY(I65),"00")&amp;"/"&amp;TEXT(MONTH(I65),"00")&amp;"/"&amp;YEAR(I65)</f>
        <v>18/11/2025</v>
      </c>
      <c r="AV65" s="15" t="str">
        <f aca="false">IF(J65="","",J65)</f>
        <v/>
      </c>
      <c r="AW65" s="15" t="str">
        <f aca="false">IFERROR(VLOOKUP(K65,TiposComprobantes!$B$2:$C$37,2,0),"")</f>
        <v/>
      </c>
      <c r="AX65" s="15" t="str">
        <f aca="false">IFERROR(VLOOKUP(M65,TipoConceptos!$B$2:$C$4,2,0),"")</f>
        <v/>
      </c>
      <c r="AY65" s="15" t="n">
        <f aca="false">N65</f>
        <v>0</v>
      </c>
      <c r="AZ65" s="15" t="n">
        <f aca="false">IFERROR(VLOOKUP(O65,CondicionReceptor!$B$2:$C$12,2,0),0)</f>
        <v>0</v>
      </c>
      <c r="BA65" s="15" t="n">
        <f aca="false">IFERROR(VLOOKUP(Q65,TiposDocumentos!$B$2:$C$37,2,0),99)</f>
        <v>99</v>
      </c>
      <c r="BB65" s="15" t="n">
        <f aca="false">R65</f>
        <v>0</v>
      </c>
      <c r="BC65" s="15" t="str">
        <f aca="false">IF(S65="","",S65)</f>
        <v/>
      </c>
      <c r="BD65" s="15" t="str">
        <f aca="false">IF(T65="","",T65)</f>
        <v/>
      </c>
      <c r="BE65" s="15" t="str">
        <f aca="false">IF(U65="","",U65)</f>
        <v/>
      </c>
      <c r="BF65" s="15" t="str">
        <f aca="false">IF(V65="","",V65)</f>
        <v>Agregar items para hacer Factura Larga 15</v>
      </c>
      <c r="BG65" s="15" t="n">
        <f aca="false">IF(W65="","",W65)</f>
        <v>11.4</v>
      </c>
      <c r="BH65" s="15" t="n">
        <f aca="false">IF(X65="","",X65)</f>
        <v>6.8</v>
      </c>
      <c r="BI65" s="15" t="n">
        <f aca="false">IF(Y65="",0,Y65)</f>
        <v>0</v>
      </c>
      <c r="BJ65" s="11" t="n">
        <f aca="false">IF(Z65="","",Z65)</f>
        <v>77.52</v>
      </c>
      <c r="BK65" s="15" t="n">
        <f aca="false">VLOOKUP(AA65,TiposIVA!$B$2:$C$11,2,0)</f>
        <v>5</v>
      </c>
      <c r="BL65" s="11" t="n">
        <f aca="false">IF(AB65="","",AB65)</f>
        <v>16.28</v>
      </c>
      <c r="BM65" s="11" t="n">
        <f aca="false">IF(AC65="","",AC65)</f>
        <v>93.8</v>
      </c>
      <c r="BN65" s="16" t="str">
        <f aca="false">IFERROR(VLOOKUP(AD65,TiposComprobantes!$B$2:$C$37,2,0),"")</f>
        <v/>
      </c>
      <c r="BO65" s="16" t="str">
        <f aca="false">IF(AE65="","",AE65)</f>
        <v/>
      </c>
      <c r="BP65" s="16" t="str">
        <f aca="false">IF(AF65="","",AF65)</f>
        <v/>
      </c>
      <c r="BQ65" s="16" t="str">
        <f aca="false">IFERROR(VLOOKUP(AG65,TiposTributos!$B$1:$C$12,2,0),"")</f>
        <v/>
      </c>
      <c r="BR65" s="16" t="str">
        <f aca="false">IF(AH65="","",AH65)</f>
        <v/>
      </c>
      <c r="BS65" s="11" t="n">
        <f aca="false">AI65</f>
        <v>0</v>
      </c>
      <c r="BT65" s="11" t="n">
        <f aca="false">AJ65*100</f>
        <v>0</v>
      </c>
      <c r="BU65" s="11" t="n">
        <f aca="false">AK65</f>
        <v>0</v>
      </c>
      <c r="BW65" s="15" t="str">
        <f aca="false">IF(F65="","",CONCATENATE(AM65,"|'",AN65,"'|'",AO65,"'|'",AP65,"'|'",AQ65,"'|'",AR65,"'|'",AS65,"'|'",AT65,"'|'",AU65,"'|",AV65,"|",AW65,"|",AX65,"|'",AY65,"'|",AZ65,"|",BA65,"|",BB65,"|'",BC65,"'|'",BD65,"'|'",BE65,"'|'",BF65,"'|",BG65,"|",BH65,"|",BI65,"|",BJ65,"|",BK65,"|",BL65,"|",BM65,"|",BN65,"|",BO65,"|",BP65,"|",BQ65,"|'",BR65,"'|",BS65,"|",BT65,"|",BU65))</f>
        <v>NO|'30650940667'|'Bustos &amp; Hope SH'|'Responsable Inscripto'|'5'|'18/11/2025'|'01/10/2025'|'31/10/2025'|'18/11/2025'||||'0'|0|99|0|''|''|''|'Agregar items para hacer Factura Larga 15'|11,4|6,8|0|77,52|5|16,28|93,8|||||''|0|0|0</v>
      </c>
    </row>
    <row r="66" customFormat="false" ht="12.75" hidden="false" customHeight="false" outlineLevel="0" collapsed="false">
      <c r="A66" s="5" t="s">
        <v>88</v>
      </c>
      <c r="B66" s="1" t="n">
        <v>30650940667</v>
      </c>
      <c r="C66" s="5" t="s">
        <v>38</v>
      </c>
      <c r="D66" s="5" t="s">
        <v>39</v>
      </c>
      <c r="E66" s="1" t="n">
        <v>5</v>
      </c>
      <c r="F66" s="6" t="n">
        <f aca="true">TODAY()</f>
        <v>45979</v>
      </c>
      <c r="G66" s="7" t="n">
        <f aca="false">DATE(YEAR(H66),MONTH(H66),1)</f>
        <v>45931</v>
      </c>
      <c r="H66" s="7" t="n">
        <f aca="false">EOMONTH(F66,-1)</f>
        <v>45961</v>
      </c>
      <c r="I66" s="7" t="n">
        <f aca="false">F66</f>
        <v>45979</v>
      </c>
      <c r="K66" s="5"/>
      <c r="L66" s="8" t="str">
        <f aca="false">IF(K66="","",RIGHT(K66,1))</f>
        <v/>
      </c>
      <c r="M66" s="5"/>
      <c r="N66" s="5"/>
      <c r="P66" s="8" t="str">
        <f aca="false">IF(K66="","",VLOOKUP(O66,CondicionReceptor!$B$2:$D$12,3,0))</f>
        <v/>
      </c>
      <c r="Q66" s="5"/>
      <c r="V66" s="5" t="s">
        <v>104</v>
      </c>
      <c r="W66" s="1" t="n">
        <v>13.6</v>
      </c>
      <c r="X66" s="1" t="n">
        <v>13</v>
      </c>
      <c r="Z66" s="9" t="n">
        <f aca="false">ROUND(W66*X66-Y66,2)</f>
        <v>176.8</v>
      </c>
      <c r="AA66" s="10" t="n">
        <v>0.27</v>
      </c>
      <c r="AB66" s="11" t="n">
        <f aca="false">ROUND(IFERROR(Z66*AA66,0),2)</f>
        <v>47.74</v>
      </c>
      <c r="AC66" s="11" t="n">
        <f aca="false">AB66+Z66</f>
        <v>224.54</v>
      </c>
      <c r="AD66" s="5"/>
      <c r="AE66" s="12"/>
      <c r="AF66" s="12"/>
      <c r="AG66" s="13"/>
      <c r="AH66" s="12"/>
      <c r="AI66" s="12"/>
      <c r="AJ66" s="14"/>
      <c r="AK66" s="9" t="n">
        <f aca="false">AI66*AJ66</f>
        <v>0</v>
      </c>
      <c r="AM66" s="15" t="str">
        <f aca="false">+A66</f>
        <v>NO</v>
      </c>
      <c r="AN66" s="15" t="n">
        <f aca="false">+B66</f>
        <v>30650940667</v>
      </c>
      <c r="AO66" s="15" t="str">
        <f aca="false">+C66</f>
        <v>Bustos &amp; Hope SH</v>
      </c>
      <c r="AP66" s="15" t="str">
        <f aca="false">+D66</f>
        <v>Responsable Inscripto</v>
      </c>
      <c r="AQ66" s="15" t="n">
        <f aca="false">E66</f>
        <v>5</v>
      </c>
      <c r="AR66" s="15" t="str">
        <f aca="false">TEXT(DAY(F66),"00")&amp;"/"&amp;TEXT(MONTH(F66),"00")&amp;"/"&amp;YEAR(F66)</f>
        <v>18/11/2025</v>
      </c>
      <c r="AS66" s="15" t="str">
        <f aca="false">TEXT(DAY(G66),"00")&amp;"/"&amp;TEXT(MONTH(G66),"00")&amp;"/"&amp;YEAR(G66)</f>
        <v>01/10/2025</v>
      </c>
      <c r="AT66" s="15" t="str">
        <f aca="false">TEXT(DAY(H66),"00")&amp;"/"&amp;TEXT(MONTH(H66),"00")&amp;"/"&amp;YEAR(H66)</f>
        <v>31/10/2025</v>
      </c>
      <c r="AU66" s="15" t="str">
        <f aca="false">TEXT(DAY(I66),"00")&amp;"/"&amp;TEXT(MONTH(I66),"00")&amp;"/"&amp;YEAR(I66)</f>
        <v>18/11/2025</v>
      </c>
      <c r="AV66" s="15" t="str">
        <f aca="false">IF(J66="","",J66)</f>
        <v/>
      </c>
      <c r="AW66" s="15" t="str">
        <f aca="false">IFERROR(VLOOKUP(K66,TiposComprobantes!$B$2:$C$37,2,0),"")</f>
        <v/>
      </c>
      <c r="AX66" s="15" t="str">
        <f aca="false">IFERROR(VLOOKUP(M66,TipoConceptos!$B$2:$C$4,2,0),"")</f>
        <v/>
      </c>
      <c r="AY66" s="15" t="n">
        <f aca="false">N66</f>
        <v>0</v>
      </c>
      <c r="AZ66" s="15" t="n">
        <f aca="false">IFERROR(VLOOKUP(O66,CondicionReceptor!$B$2:$C$12,2,0),0)</f>
        <v>0</v>
      </c>
      <c r="BA66" s="15" t="n">
        <f aca="false">IFERROR(VLOOKUP(Q66,TiposDocumentos!$B$2:$C$37,2,0),99)</f>
        <v>99</v>
      </c>
      <c r="BB66" s="15" t="n">
        <f aca="false">R66</f>
        <v>0</v>
      </c>
      <c r="BC66" s="15" t="str">
        <f aca="false">IF(S66="","",S66)</f>
        <v/>
      </c>
      <c r="BD66" s="15" t="str">
        <f aca="false">IF(T66="","",T66)</f>
        <v/>
      </c>
      <c r="BE66" s="15" t="str">
        <f aca="false">IF(U66="","",U66)</f>
        <v/>
      </c>
      <c r="BF66" s="15" t="str">
        <f aca="false">IF(V66="","",V66)</f>
        <v>Agregar items para hacer Factura Larga 16</v>
      </c>
      <c r="BG66" s="15" t="n">
        <f aca="false">IF(W66="","",W66)</f>
        <v>13.6</v>
      </c>
      <c r="BH66" s="15" t="n">
        <f aca="false">IF(X66="","",X66)</f>
        <v>13</v>
      </c>
      <c r="BI66" s="15" t="n">
        <f aca="false">IF(Y66="",0,Y66)</f>
        <v>0</v>
      </c>
      <c r="BJ66" s="11" t="n">
        <f aca="false">IF(Z66="","",Z66)</f>
        <v>176.8</v>
      </c>
      <c r="BK66" s="15" t="n">
        <f aca="false">VLOOKUP(AA66,TiposIVA!$B$2:$C$11,2,0)</f>
        <v>6</v>
      </c>
      <c r="BL66" s="11" t="n">
        <f aca="false">IF(AB66="","",AB66)</f>
        <v>47.74</v>
      </c>
      <c r="BM66" s="11" t="n">
        <f aca="false">IF(AC66="","",AC66)</f>
        <v>224.54</v>
      </c>
      <c r="BN66" s="16" t="str">
        <f aca="false">IFERROR(VLOOKUP(AD66,TiposComprobantes!$B$2:$C$37,2,0),"")</f>
        <v/>
      </c>
      <c r="BO66" s="16" t="str">
        <f aca="false">IF(AE66="","",AE66)</f>
        <v/>
      </c>
      <c r="BP66" s="16" t="str">
        <f aca="false">IF(AF66="","",AF66)</f>
        <v/>
      </c>
      <c r="BQ66" s="16" t="str">
        <f aca="false">IFERROR(VLOOKUP(AG66,TiposTributos!$B$1:$C$12,2,0),"")</f>
        <v/>
      </c>
      <c r="BR66" s="16" t="str">
        <f aca="false">IF(AH66="","",AH66)</f>
        <v/>
      </c>
      <c r="BS66" s="11" t="n">
        <f aca="false">AI66</f>
        <v>0</v>
      </c>
      <c r="BT66" s="11" t="n">
        <f aca="false">AJ66*100</f>
        <v>0</v>
      </c>
      <c r="BU66" s="11" t="n">
        <f aca="false">AK66</f>
        <v>0</v>
      </c>
      <c r="BW66" s="15" t="str">
        <f aca="false">IF(F66="","",CONCATENATE(AM66,"|'",AN66,"'|'",AO66,"'|'",AP66,"'|'",AQ66,"'|'",AR66,"'|'",AS66,"'|'",AT66,"'|'",AU66,"'|",AV66,"|",AW66,"|",AX66,"|'",AY66,"'|",AZ66,"|",BA66,"|",BB66,"|'",BC66,"'|'",BD66,"'|'",BE66,"'|'",BF66,"'|",BG66,"|",BH66,"|",BI66,"|",BJ66,"|",BK66,"|",BL66,"|",BM66,"|",BN66,"|",BO66,"|",BP66,"|",BQ66,"|'",BR66,"'|",BS66,"|",BT66,"|",BU66))</f>
        <v>NO|'30650940667'|'Bustos &amp; Hope SH'|'Responsable Inscripto'|'5'|'18/11/2025'|'01/10/2025'|'31/10/2025'|'18/11/2025'||||'0'|0|99|0|''|''|''|'Agregar items para hacer Factura Larga 16'|13,6|13|0|176,8|6|47,74|224,54|||||''|0|0|0</v>
      </c>
    </row>
    <row r="67" customFormat="false" ht="12.75" hidden="false" customHeight="false" outlineLevel="0" collapsed="false">
      <c r="A67" s="5" t="s">
        <v>88</v>
      </c>
      <c r="B67" s="1" t="n">
        <v>30650940667</v>
      </c>
      <c r="C67" s="5" t="s">
        <v>38</v>
      </c>
      <c r="D67" s="5" t="s">
        <v>39</v>
      </c>
      <c r="E67" s="1" t="n">
        <v>5</v>
      </c>
      <c r="F67" s="6" t="n">
        <f aca="true">TODAY()</f>
        <v>45979</v>
      </c>
      <c r="G67" s="7" t="n">
        <f aca="false">DATE(YEAR(H67),MONTH(H67),1)</f>
        <v>45931</v>
      </c>
      <c r="H67" s="7" t="n">
        <f aca="false">EOMONTH(F67,-1)</f>
        <v>45961</v>
      </c>
      <c r="I67" s="7" t="n">
        <f aca="false">F67</f>
        <v>45979</v>
      </c>
      <c r="K67" s="5"/>
      <c r="L67" s="8" t="str">
        <f aca="false">IF(K67="","",RIGHT(K67,1))</f>
        <v/>
      </c>
      <c r="M67" s="5"/>
      <c r="N67" s="5"/>
      <c r="P67" s="8" t="str">
        <f aca="false">IF(K67="","",VLOOKUP(O67,CondicionReceptor!$B$2:$D$12,3,0))</f>
        <v/>
      </c>
      <c r="Q67" s="5"/>
      <c r="V67" s="5" t="s">
        <v>105</v>
      </c>
      <c r="W67" s="1" t="n">
        <v>230</v>
      </c>
      <c r="X67" s="1" t="n">
        <v>7</v>
      </c>
      <c r="Z67" s="9" t="n">
        <f aca="false">ROUND(W67*X67-Y67,2)</f>
        <v>1610</v>
      </c>
      <c r="AA67" s="10" t="n">
        <v>0.025</v>
      </c>
      <c r="AB67" s="11" t="n">
        <f aca="false">ROUND(IFERROR(Z67*AA67,0),2)</f>
        <v>40.25</v>
      </c>
      <c r="AC67" s="11" t="n">
        <f aca="false">AB67+Z67</f>
        <v>1650.25</v>
      </c>
      <c r="AD67" s="5"/>
      <c r="AE67" s="12"/>
      <c r="AF67" s="12"/>
      <c r="AG67" s="13"/>
      <c r="AH67" s="12"/>
      <c r="AI67" s="12"/>
      <c r="AJ67" s="14"/>
      <c r="AK67" s="9" t="n">
        <f aca="false">AI67*AJ67</f>
        <v>0</v>
      </c>
      <c r="AM67" s="15" t="str">
        <f aca="false">+A67</f>
        <v>NO</v>
      </c>
      <c r="AN67" s="15" t="n">
        <f aca="false">+B67</f>
        <v>30650940667</v>
      </c>
      <c r="AO67" s="15" t="str">
        <f aca="false">+C67</f>
        <v>Bustos &amp; Hope SH</v>
      </c>
      <c r="AP67" s="15" t="str">
        <f aca="false">+D67</f>
        <v>Responsable Inscripto</v>
      </c>
      <c r="AQ67" s="15" t="n">
        <f aca="false">E67</f>
        <v>5</v>
      </c>
      <c r="AR67" s="15" t="str">
        <f aca="false">TEXT(DAY(F67),"00")&amp;"/"&amp;TEXT(MONTH(F67),"00")&amp;"/"&amp;YEAR(F67)</f>
        <v>18/11/2025</v>
      </c>
      <c r="AS67" s="15" t="str">
        <f aca="false">TEXT(DAY(G67),"00")&amp;"/"&amp;TEXT(MONTH(G67),"00")&amp;"/"&amp;YEAR(G67)</f>
        <v>01/10/2025</v>
      </c>
      <c r="AT67" s="15" t="str">
        <f aca="false">TEXT(DAY(H67),"00")&amp;"/"&amp;TEXT(MONTH(H67),"00")&amp;"/"&amp;YEAR(H67)</f>
        <v>31/10/2025</v>
      </c>
      <c r="AU67" s="15" t="str">
        <f aca="false">TEXT(DAY(I67),"00")&amp;"/"&amp;TEXT(MONTH(I67),"00")&amp;"/"&amp;YEAR(I67)</f>
        <v>18/11/2025</v>
      </c>
      <c r="AV67" s="15" t="str">
        <f aca="false">IF(J67="","",J67)</f>
        <v/>
      </c>
      <c r="AW67" s="15" t="str">
        <f aca="false">IFERROR(VLOOKUP(K67,TiposComprobantes!$B$2:$C$37,2,0),"")</f>
        <v/>
      </c>
      <c r="AX67" s="15" t="str">
        <f aca="false">IFERROR(VLOOKUP(M67,TipoConceptos!$B$2:$C$4,2,0),"")</f>
        <v/>
      </c>
      <c r="AY67" s="15" t="n">
        <f aca="false">N67</f>
        <v>0</v>
      </c>
      <c r="AZ67" s="15" t="n">
        <f aca="false">IFERROR(VLOOKUP(O67,CondicionReceptor!$B$2:$C$12,2,0),0)</f>
        <v>0</v>
      </c>
      <c r="BA67" s="15" t="n">
        <f aca="false">IFERROR(VLOOKUP(Q67,TiposDocumentos!$B$2:$C$37,2,0),99)</f>
        <v>99</v>
      </c>
      <c r="BB67" s="15" t="n">
        <f aca="false">R67</f>
        <v>0</v>
      </c>
      <c r="BC67" s="15" t="str">
        <f aca="false">IF(S67="","",S67)</f>
        <v/>
      </c>
      <c r="BD67" s="15" t="str">
        <f aca="false">IF(T67="","",T67)</f>
        <v/>
      </c>
      <c r="BE67" s="15" t="str">
        <f aca="false">IF(U67="","",U67)</f>
        <v/>
      </c>
      <c r="BF67" s="15" t="str">
        <f aca="false">IF(V67="","",V67)</f>
        <v>Agregar items para hacer Factura Larga 17</v>
      </c>
      <c r="BG67" s="15" t="n">
        <f aca="false">IF(W67="","",W67)</f>
        <v>230</v>
      </c>
      <c r="BH67" s="15" t="n">
        <f aca="false">IF(X67="","",X67)</f>
        <v>7</v>
      </c>
      <c r="BI67" s="15" t="n">
        <f aca="false">IF(Y67="",0,Y67)</f>
        <v>0</v>
      </c>
      <c r="BJ67" s="11" t="n">
        <f aca="false">IF(Z67="","",Z67)</f>
        <v>1610</v>
      </c>
      <c r="BK67" s="15" t="n">
        <f aca="false">VLOOKUP(AA67,TiposIVA!$B$2:$C$11,2,0)</f>
        <v>9</v>
      </c>
      <c r="BL67" s="11" t="n">
        <f aca="false">IF(AB67="","",AB67)</f>
        <v>40.25</v>
      </c>
      <c r="BM67" s="11" t="n">
        <f aca="false">IF(AC67="","",AC67)</f>
        <v>1650.25</v>
      </c>
      <c r="BN67" s="16" t="str">
        <f aca="false">IFERROR(VLOOKUP(AD67,TiposComprobantes!$B$2:$C$37,2,0),"")</f>
        <v/>
      </c>
      <c r="BO67" s="16" t="str">
        <f aca="false">IF(AE67="","",AE67)</f>
        <v/>
      </c>
      <c r="BP67" s="16" t="str">
        <f aca="false">IF(AF67="","",AF67)</f>
        <v/>
      </c>
      <c r="BQ67" s="16" t="str">
        <f aca="false">IFERROR(VLOOKUP(AG67,TiposTributos!$B$1:$C$12,2,0),"")</f>
        <v/>
      </c>
      <c r="BR67" s="16" t="str">
        <f aca="false">IF(AH67="","",AH67)</f>
        <v/>
      </c>
      <c r="BS67" s="11" t="n">
        <f aca="false">AI67</f>
        <v>0</v>
      </c>
      <c r="BT67" s="11" t="n">
        <f aca="false">AJ67*100</f>
        <v>0</v>
      </c>
      <c r="BU67" s="11" t="n">
        <f aca="false">AK67</f>
        <v>0</v>
      </c>
      <c r="BW67" s="15" t="str">
        <f aca="false">IF(F67="","",CONCATENATE(AM67,"|'",AN67,"'|'",AO67,"'|'",AP67,"'|'",AQ67,"'|'",AR67,"'|'",AS67,"'|'",AT67,"'|'",AU67,"'|",AV67,"|",AW67,"|",AX67,"|'",AY67,"'|",AZ67,"|",BA67,"|",BB67,"|'",BC67,"'|'",BD67,"'|'",BE67,"'|'",BF67,"'|",BG67,"|",BH67,"|",BI67,"|",BJ67,"|",BK67,"|",BL67,"|",BM67,"|",BN67,"|",BO67,"|",BP67,"|",BQ67,"|'",BR67,"'|",BS67,"|",BT67,"|",BU67))</f>
        <v>NO|'30650940667'|'Bustos &amp; Hope SH'|'Responsable Inscripto'|'5'|'18/11/2025'|'01/10/2025'|'31/10/2025'|'18/11/2025'||||'0'|0|99|0|''|''|''|'Agregar items para hacer Factura Larga 17'|230|7|0|1610|9|40,25|1650,25|||||''|0|0|0</v>
      </c>
    </row>
    <row r="68" customFormat="false" ht="12.75" hidden="false" customHeight="false" outlineLevel="0" collapsed="false">
      <c r="A68" s="5" t="s">
        <v>88</v>
      </c>
      <c r="B68" s="1" t="n">
        <v>30650940667</v>
      </c>
      <c r="C68" s="5" t="s">
        <v>38</v>
      </c>
      <c r="D68" s="5" t="s">
        <v>39</v>
      </c>
      <c r="E68" s="1" t="n">
        <v>5</v>
      </c>
      <c r="F68" s="6" t="n">
        <f aca="true">TODAY()</f>
        <v>45979</v>
      </c>
      <c r="G68" s="7" t="n">
        <f aca="false">DATE(YEAR(H68),MONTH(H68),1)</f>
        <v>45931</v>
      </c>
      <c r="H68" s="7" t="n">
        <f aca="false">EOMONTH(F68,-1)</f>
        <v>45961</v>
      </c>
      <c r="I68" s="7" t="n">
        <f aca="false">F68</f>
        <v>45979</v>
      </c>
      <c r="K68" s="5"/>
      <c r="L68" s="8" t="str">
        <f aca="false">IF(K68="","",RIGHT(K68,1))</f>
        <v/>
      </c>
      <c r="M68" s="5"/>
      <c r="N68" s="5"/>
      <c r="P68" s="8" t="str">
        <f aca="false">IF(K68="","",VLOOKUP(O68,CondicionReceptor!$B$2:$D$12,3,0))</f>
        <v/>
      </c>
      <c r="Q68" s="5"/>
      <c r="V68" s="5" t="s">
        <v>106</v>
      </c>
      <c r="W68" s="1" t="n">
        <v>454</v>
      </c>
      <c r="X68" s="1" t="n">
        <v>0.7</v>
      </c>
      <c r="Z68" s="9" t="n">
        <f aca="false">ROUND(W68*X68-Y68,2)</f>
        <v>317.8</v>
      </c>
      <c r="AA68" s="10" t="n">
        <v>0.05</v>
      </c>
      <c r="AB68" s="11" t="n">
        <f aca="false">ROUND(IFERROR(Z68*AA68,0),2)</f>
        <v>15.89</v>
      </c>
      <c r="AC68" s="11" t="n">
        <f aca="false">AB68+Z68</f>
        <v>333.69</v>
      </c>
      <c r="AD68" s="5"/>
      <c r="AE68" s="12"/>
      <c r="AF68" s="12"/>
      <c r="AG68" s="13"/>
      <c r="AH68" s="12"/>
      <c r="AI68" s="12"/>
      <c r="AJ68" s="14"/>
      <c r="AK68" s="9" t="n">
        <f aca="false">AI68*AJ68</f>
        <v>0</v>
      </c>
      <c r="AM68" s="15" t="str">
        <f aca="false">+A68</f>
        <v>NO</v>
      </c>
      <c r="AN68" s="15" t="n">
        <f aca="false">+B68</f>
        <v>30650940667</v>
      </c>
      <c r="AO68" s="15" t="str">
        <f aca="false">+C68</f>
        <v>Bustos &amp; Hope SH</v>
      </c>
      <c r="AP68" s="15" t="str">
        <f aca="false">+D68</f>
        <v>Responsable Inscripto</v>
      </c>
      <c r="AQ68" s="15" t="n">
        <f aca="false">E68</f>
        <v>5</v>
      </c>
      <c r="AR68" s="15" t="str">
        <f aca="false">TEXT(DAY(F68),"00")&amp;"/"&amp;TEXT(MONTH(F68),"00")&amp;"/"&amp;YEAR(F68)</f>
        <v>18/11/2025</v>
      </c>
      <c r="AS68" s="15" t="str">
        <f aca="false">TEXT(DAY(G68),"00")&amp;"/"&amp;TEXT(MONTH(G68),"00")&amp;"/"&amp;YEAR(G68)</f>
        <v>01/10/2025</v>
      </c>
      <c r="AT68" s="15" t="str">
        <f aca="false">TEXT(DAY(H68),"00")&amp;"/"&amp;TEXT(MONTH(H68),"00")&amp;"/"&amp;YEAR(H68)</f>
        <v>31/10/2025</v>
      </c>
      <c r="AU68" s="15" t="str">
        <f aca="false">TEXT(DAY(I68),"00")&amp;"/"&amp;TEXT(MONTH(I68),"00")&amp;"/"&amp;YEAR(I68)</f>
        <v>18/11/2025</v>
      </c>
      <c r="AV68" s="15" t="str">
        <f aca="false">IF(J68="","",J68)</f>
        <v/>
      </c>
      <c r="AW68" s="15" t="str">
        <f aca="false">IFERROR(VLOOKUP(K68,TiposComprobantes!$B$2:$C$37,2,0),"")</f>
        <v/>
      </c>
      <c r="AX68" s="15" t="str">
        <f aca="false">IFERROR(VLOOKUP(M68,TipoConceptos!$B$2:$C$4,2,0),"")</f>
        <v/>
      </c>
      <c r="AY68" s="15" t="n">
        <f aca="false">N68</f>
        <v>0</v>
      </c>
      <c r="AZ68" s="15" t="n">
        <f aca="false">IFERROR(VLOOKUP(O68,CondicionReceptor!$B$2:$C$12,2,0),0)</f>
        <v>0</v>
      </c>
      <c r="BA68" s="15" t="n">
        <f aca="false">IFERROR(VLOOKUP(Q68,TiposDocumentos!$B$2:$C$37,2,0),99)</f>
        <v>99</v>
      </c>
      <c r="BB68" s="15" t="n">
        <f aca="false">R68</f>
        <v>0</v>
      </c>
      <c r="BC68" s="15" t="str">
        <f aca="false">IF(S68="","",S68)</f>
        <v/>
      </c>
      <c r="BD68" s="15" t="str">
        <f aca="false">IF(T68="","",T68)</f>
        <v/>
      </c>
      <c r="BE68" s="15" t="str">
        <f aca="false">IF(U68="","",U68)</f>
        <v/>
      </c>
      <c r="BF68" s="15" t="str">
        <f aca="false">IF(V68="","",V68)</f>
        <v>Agregar items para hacer Factura Larga 18</v>
      </c>
      <c r="BG68" s="15" t="n">
        <f aca="false">IF(W68="","",W68)</f>
        <v>454</v>
      </c>
      <c r="BH68" s="15" t="n">
        <f aca="false">IF(X68="","",X68)</f>
        <v>0.7</v>
      </c>
      <c r="BI68" s="15" t="n">
        <f aca="false">IF(Y68="",0,Y68)</f>
        <v>0</v>
      </c>
      <c r="BJ68" s="11" t="n">
        <f aca="false">IF(Z68="","",Z68)</f>
        <v>317.8</v>
      </c>
      <c r="BK68" s="15" t="n">
        <f aca="false">VLOOKUP(AA68,TiposIVA!$B$2:$C$11,2,0)</f>
        <v>8</v>
      </c>
      <c r="BL68" s="11" t="n">
        <f aca="false">IF(AB68="","",AB68)</f>
        <v>15.89</v>
      </c>
      <c r="BM68" s="11" t="n">
        <f aca="false">IF(AC68="","",AC68)</f>
        <v>333.69</v>
      </c>
      <c r="BN68" s="16" t="str">
        <f aca="false">IFERROR(VLOOKUP(AD68,TiposComprobantes!$B$2:$C$37,2,0),"")</f>
        <v/>
      </c>
      <c r="BO68" s="16" t="str">
        <f aca="false">IF(AE68="","",AE68)</f>
        <v/>
      </c>
      <c r="BP68" s="16" t="str">
        <f aca="false">IF(AF68="","",AF68)</f>
        <v/>
      </c>
      <c r="BQ68" s="16" t="str">
        <f aca="false">IFERROR(VLOOKUP(AG68,TiposTributos!$B$1:$C$12,2,0),"")</f>
        <v/>
      </c>
      <c r="BR68" s="16" t="str">
        <f aca="false">IF(AH68="","",AH68)</f>
        <v/>
      </c>
      <c r="BS68" s="11" t="n">
        <f aca="false">AI68</f>
        <v>0</v>
      </c>
      <c r="BT68" s="11" t="n">
        <f aca="false">AJ68*100</f>
        <v>0</v>
      </c>
      <c r="BU68" s="11" t="n">
        <f aca="false">AK68</f>
        <v>0</v>
      </c>
      <c r="BW68" s="15" t="str">
        <f aca="false">IF(F68="","",CONCATENATE(AM68,"|'",AN68,"'|'",AO68,"'|'",AP68,"'|'",AQ68,"'|'",AR68,"'|'",AS68,"'|'",AT68,"'|'",AU68,"'|",AV68,"|",AW68,"|",AX68,"|'",AY68,"'|",AZ68,"|",BA68,"|",BB68,"|'",BC68,"'|'",BD68,"'|'",BE68,"'|'",BF68,"'|",BG68,"|",BH68,"|",BI68,"|",BJ68,"|",BK68,"|",BL68,"|",BM68,"|",BN68,"|",BO68,"|",BP68,"|",BQ68,"|'",BR68,"'|",BS68,"|",BT68,"|",BU68))</f>
        <v>NO|'30650940667'|'Bustos &amp; Hope SH'|'Responsable Inscripto'|'5'|'18/11/2025'|'01/10/2025'|'31/10/2025'|'18/11/2025'||||'0'|0|99|0|''|''|''|'Agregar items para hacer Factura Larga 18'|454|0,7|0|317,8|8|15,89|333,69|||||''|0|0|0</v>
      </c>
    </row>
    <row r="69" customFormat="false" ht="12.75" hidden="false" customHeight="false" outlineLevel="0" collapsed="false">
      <c r="A69" s="5" t="s">
        <v>88</v>
      </c>
      <c r="B69" s="1" t="n">
        <v>30650940667</v>
      </c>
      <c r="C69" s="5" t="s">
        <v>38</v>
      </c>
      <c r="D69" s="5" t="s">
        <v>39</v>
      </c>
      <c r="E69" s="1" t="n">
        <v>5</v>
      </c>
      <c r="F69" s="6" t="n">
        <f aca="true">TODAY()</f>
        <v>45979</v>
      </c>
      <c r="G69" s="7" t="n">
        <f aca="false">DATE(YEAR(H69),MONTH(H69),1)</f>
        <v>45931</v>
      </c>
      <c r="H69" s="7" t="n">
        <f aca="false">EOMONTH(F69,-1)</f>
        <v>45961</v>
      </c>
      <c r="I69" s="7" t="n">
        <f aca="false">F69</f>
        <v>45979</v>
      </c>
      <c r="K69" s="5"/>
      <c r="L69" s="8" t="str">
        <f aca="false">IF(K69="","",RIGHT(K69,1))</f>
        <v/>
      </c>
      <c r="M69" s="5"/>
      <c r="N69" s="5"/>
      <c r="P69" s="8" t="str">
        <f aca="false">IF(K69="","",VLOOKUP(O69,CondicionReceptor!$B$2:$D$12,3,0))</f>
        <v/>
      </c>
      <c r="Q69" s="5"/>
      <c r="V69" s="5" t="s">
        <v>89</v>
      </c>
      <c r="W69" s="1" t="n">
        <v>230</v>
      </c>
      <c r="X69" s="1" t="n">
        <v>8</v>
      </c>
      <c r="Z69" s="9" t="n">
        <f aca="false">ROUND(W69*X69-Y69,2)</f>
        <v>1840</v>
      </c>
      <c r="AA69" s="10" t="n">
        <v>0.025</v>
      </c>
      <c r="AB69" s="11" t="n">
        <f aca="false">ROUND(IFERROR(Z69*AA69,0),2)</f>
        <v>46</v>
      </c>
      <c r="AC69" s="11" t="n">
        <f aca="false">AB69+Z69</f>
        <v>1886</v>
      </c>
      <c r="AD69" s="5"/>
      <c r="AE69" s="12"/>
      <c r="AF69" s="12"/>
      <c r="AG69" s="13"/>
      <c r="AH69" s="12"/>
      <c r="AI69" s="12"/>
      <c r="AJ69" s="14"/>
      <c r="AK69" s="9" t="n">
        <f aca="false">AI69*AJ69</f>
        <v>0</v>
      </c>
      <c r="AM69" s="15" t="str">
        <f aca="false">+A69</f>
        <v>NO</v>
      </c>
      <c r="AN69" s="15" t="n">
        <f aca="false">+B69</f>
        <v>30650940667</v>
      </c>
      <c r="AO69" s="15" t="str">
        <f aca="false">+C69</f>
        <v>Bustos &amp; Hope SH</v>
      </c>
      <c r="AP69" s="15" t="str">
        <f aca="false">+D69</f>
        <v>Responsable Inscripto</v>
      </c>
      <c r="AQ69" s="15" t="n">
        <f aca="false">E69</f>
        <v>5</v>
      </c>
      <c r="AR69" s="15" t="str">
        <f aca="false">TEXT(DAY(F69),"00")&amp;"/"&amp;TEXT(MONTH(F69),"00")&amp;"/"&amp;YEAR(F69)</f>
        <v>18/11/2025</v>
      </c>
      <c r="AS69" s="15" t="str">
        <f aca="false">TEXT(DAY(G69),"00")&amp;"/"&amp;TEXT(MONTH(G69),"00")&amp;"/"&amp;YEAR(G69)</f>
        <v>01/10/2025</v>
      </c>
      <c r="AT69" s="15" t="str">
        <f aca="false">TEXT(DAY(H69),"00")&amp;"/"&amp;TEXT(MONTH(H69),"00")&amp;"/"&amp;YEAR(H69)</f>
        <v>31/10/2025</v>
      </c>
      <c r="AU69" s="15" t="str">
        <f aca="false">TEXT(DAY(I69),"00")&amp;"/"&amp;TEXT(MONTH(I69),"00")&amp;"/"&amp;YEAR(I69)</f>
        <v>18/11/2025</v>
      </c>
      <c r="AV69" s="15" t="str">
        <f aca="false">IF(J69="","",J69)</f>
        <v/>
      </c>
      <c r="AW69" s="15" t="str">
        <f aca="false">IFERROR(VLOOKUP(K69,TiposComprobantes!$B$2:$C$37,2,0),"")</f>
        <v/>
      </c>
      <c r="AX69" s="15" t="str">
        <f aca="false">IFERROR(VLOOKUP(M69,TipoConceptos!$B$2:$C$4,2,0),"")</f>
        <v/>
      </c>
      <c r="AY69" s="15" t="n">
        <f aca="false">N69</f>
        <v>0</v>
      </c>
      <c r="AZ69" s="15" t="n">
        <f aca="false">IFERROR(VLOOKUP(O69,CondicionReceptor!$B$2:$C$12,2,0),0)</f>
        <v>0</v>
      </c>
      <c r="BA69" s="15" t="n">
        <f aca="false">IFERROR(VLOOKUP(Q69,TiposDocumentos!$B$2:$C$37,2,0),99)</f>
        <v>99</v>
      </c>
      <c r="BB69" s="15" t="n">
        <f aca="false">R69</f>
        <v>0</v>
      </c>
      <c r="BC69" s="15" t="str">
        <f aca="false">IF(S69="","",S69)</f>
        <v/>
      </c>
      <c r="BD69" s="15" t="str">
        <f aca="false">IF(T69="","",T69)</f>
        <v/>
      </c>
      <c r="BE69" s="15" t="str">
        <f aca="false">IF(U69="","",U69)</f>
        <v/>
      </c>
      <c r="BF69" s="15" t="str">
        <f aca="false">IF(V69="","",V69)</f>
        <v>Agregar items para hacer Factura Larga 1</v>
      </c>
      <c r="BG69" s="15" t="n">
        <f aca="false">IF(W69="","",W69)</f>
        <v>230</v>
      </c>
      <c r="BH69" s="15" t="n">
        <f aca="false">IF(X69="","",X69)</f>
        <v>8</v>
      </c>
      <c r="BI69" s="15" t="n">
        <f aca="false">IF(Y69="",0,Y69)</f>
        <v>0</v>
      </c>
      <c r="BJ69" s="11" t="n">
        <f aca="false">IF(Z69="","",Z69)</f>
        <v>1840</v>
      </c>
      <c r="BK69" s="15" t="n">
        <f aca="false">VLOOKUP(AA69,TiposIVA!$B$2:$C$11,2,0)</f>
        <v>9</v>
      </c>
      <c r="BL69" s="11" t="n">
        <f aca="false">IF(AB69="","",AB69)</f>
        <v>46</v>
      </c>
      <c r="BM69" s="11" t="n">
        <f aca="false">IF(AC69="","",AC69)</f>
        <v>1886</v>
      </c>
      <c r="BN69" s="16" t="str">
        <f aca="false">IFERROR(VLOOKUP(AD69,TiposComprobantes!$B$2:$C$37,2,0),"")</f>
        <v/>
      </c>
      <c r="BO69" s="16" t="str">
        <f aca="false">IF(AE69="","",AE69)</f>
        <v/>
      </c>
      <c r="BP69" s="16" t="str">
        <f aca="false">IF(AF69="","",AF69)</f>
        <v/>
      </c>
      <c r="BQ69" s="16" t="str">
        <f aca="false">IFERROR(VLOOKUP(AG69,TiposTributos!$B$1:$C$12,2,0),"")</f>
        <v/>
      </c>
      <c r="BR69" s="16" t="str">
        <f aca="false">IF(AH69="","",AH69)</f>
        <v/>
      </c>
      <c r="BS69" s="11" t="n">
        <f aca="false">AI69</f>
        <v>0</v>
      </c>
      <c r="BT69" s="11" t="n">
        <f aca="false">AJ69*100</f>
        <v>0</v>
      </c>
      <c r="BU69" s="11" t="n">
        <f aca="false">AK69</f>
        <v>0</v>
      </c>
      <c r="BW69" s="15" t="str">
        <f aca="false">IF(F69="","",CONCATENATE(AM69,"|'",AN69,"'|'",AO69,"'|'",AP69,"'|'",AQ69,"'|'",AR69,"'|'",AS69,"'|'",AT69,"'|'",AU69,"'|",AV69,"|",AW69,"|",AX69,"|'",AY69,"'|",AZ69,"|",BA69,"|",BB69,"|'",BC69,"'|'",BD69,"'|'",BE69,"'|'",BF69,"'|",BG69,"|",BH69,"|",BI69,"|",BJ69,"|",BK69,"|",BL69,"|",BM69,"|",BN69,"|",BO69,"|",BP69,"|",BQ69,"|'",BR69,"'|",BS69,"|",BT69,"|",BU69))</f>
        <v>NO|'30650940667'|'Bustos &amp; Hope SH'|'Responsable Inscripto'|'5'|'18/11/2025'|'01/10/2025'|'31/10/2025'|'18/11/2025'||||'0'|0|99|0|''|''|''|'Agregar items para hacer Factura Larga 1'|230|8|0|1840|9|46|1886|||||''|0|0|0</v>
      </c>
    </row>
    <row r="70" customFormat="false" ht="12.75" hidden="false" customHeight="false" outlineLevel="0" collapsed="false">
      <c r="A70" s="5" t="s">
        <v>88</v>
      </c>
      <c r="B70" s="1" t="n">
        <v>30650940667</v>
      </c>
      <c r="C70" s="5" t="s">
        <v>38</v>
      </c>
      <c r="D70" s="5" t="s">
        <v>39</v>
      </c>
      <c r="E70" s="1" t="n">
        <v>5</v>
      </c>
      <c r="F70" s="6" t="n">
        <f aca="true">TODAY()</f>
        <v>45979</v>
      </c>
      <c r="G70" s="7" t="n">
        <f aca="false">DATE(YEAR(H70),MONTH(H70),1)</f>
        <v>45931</v>
      </c>
      <c r="H70" s="7" t="n">
        <f aca="false">EOMONTH(F70,-1)</f>
        <v>45961</v>
      </c>
      <c r="I70" s="7" t="n">
        <f aca="false">F70</f>
        <v>45979</v>
      </c>
      <c r="K70" s="5"/>
      <c r="L70" s="8" t="str">
        <f aca="false">IF(K70="","",RIGHT(K70,1))</f>
        <v/>
      </c>
      <c r="M70" s="5"/>
      <c r="N70" s="5"/>
      <c r="P70" s="8" t="str">
        <f aca="false">IF(K70="","",VLOOKUP(O70,CondicionReceptor!$B$2:$D$12,3,0))</f>
        <v/>
      </c>
      <c r="Q70" s="5"/>
      <c r="V70" s="5" t="s">
        <v>90</v>
      </c>
      <c r="W70" s="1" t="n">
        <v>454</v>
      </c>
      <c r="X70" s="1" t="n">
        <v>0.7</v>
      </c>
      <c r="Z70" s="9" t="n">
        <f aca="false">ROUND(W70*X70-Y70,2)</f>
        <v>317.8</v>
      </c>
      <c r="AA70" s="10" t="n">
        <v>0.05</v>
      </c>
      <c r="AB70" s="11" t="n">
        <f aca="false">ROUND(IFERROR(Z70*AA70,0),2)</f>
        <v>15.89</v>
      </c>
      <c r="AC70" s="11" t="n">
        <f aca="false">AB70+Z70</f>
        <v>333.69</v>
      </c>
      <c r="AD70" s="5"/>
      <c r="AE70" s="12"/>
      <c r="AF70" s="12"/>
      <c r="AG70" s="13"/>
      <c r="AH70" s="12"/>
      <c r="AI70" s="12"/>
      <c r="AJ70" s="14"/>
      <c r="AK70" s="9" t="n">
        <f aca="false">AI70*AJ70</f>
        <v>0</v>
      </c>
      <c r="AM70" s="15" t="str">
        <f aca="false">+A70</f>
        <v>NO</v>
      </c>
      <c r="AN70" s="15" t="n">
        <f aca="false">+B70</f>
        <v>30650940667</v>
      </c>
      <c r="AO70" s="15" t="str">
        <f aca="false">+C70</f>
        <v>Bustos &amp; Hope SH</v>
      </c>
      <c r="AP70" s="15" t="str">
        <f aca="false">+D70</f>
        <v>Responsable Inscripto</v>
      </c>
      <c r="AQ70" s="15" t="n">
        <f aca="false">E70</f>
        <v>5</v>
      </c>
      <c r="AR70" s="15" t="str">
        <f aca="false">TEXT(DAY(F70),"00")&amp;"/"&amp;TEXT(MONTH(F70),"00")&amp;"/"&amp;YEAR(F70)</f>
        <v>18/11/2025</v>
      </c>
      <c r="AS70" s="15" t="str">
        <f aca="false">TEXT(DAY(G70),"00")&amp;"/"&amp;TEXT(MONTH(G70),"00")&amp;"/"&amp;YEAR(G70)</f>
        <v>01/10/2025</v>
      </c>
      <c r="AT70" s="15" t="str">
        <f aca="false">TEXT(DAY(H70),"00")&amp;"/"&amp;TEXT(MONTH(H70),"00")&amp;"/"&amp;YEAR(H70)</f>
        <v>31/10/2025</v>
      </c>
      <c r="AU70" s="15" t="str">
        <f aca="false">TEXT(DAY(I70),"00")&amp;"/"&amp;TEXT(MONTH(I70),"00")&amp;"/"&amp;YEAR(I70)</f>
        <v>18/11/2025</v>
      </c>
      <c r="AV70" s="15" t="str">
        <f aca="false">IF(J70="","",J70)</f>
        <v/>
      </c>
      <c r="AW70" s="15" t="str">
        <f aca="false">IFERROR(VLOOKUP(K70,TiposComprobantes!$B$2:$C$37,2,0),"")</f>
        <v/>
      </c>
      <c r="AX70" s="15" t="str">
        <f aca="false">IFERROR(VLOOKUP(M70,TipoConceptos!$B$2:$C$4,2,0),"")</f>
        <v/>
      </c>
      <c r="AY70" s="15" t="n">
        <f aca="false">N70</f>
        <v>0</v>
      </c>
      <c r="AZ70" s="15" t="n">
        <f aca="false">IFERROR(VLOOKUP(O70,CondicionReceptor!$B$2:$C$12,2,0),0)</f>
        <v>0</v>
      </c>
      <c r="BA70" s="15" t="n">
        <f aca="false">IFERROR(VLOOKUP(Q70,TiposDocumentos!$B$2:$C$37,2,0),99)</f>
        <v>99</v>
      </c>
      <c r="BB70" s="15" t="n">
        <f aca="false">R70</f>
        <v>0</v>
      </c>
      <c r="BC70" s="15" t="str">
        <f aca="false">IF(S70="","",S70)</f>
        <v/>
      </c>
      <c r="BD70" s="15" t="str">
        <f aca="false">IF(T70="","",T70)</f>
        <v/>
      </c>
      <c r="BE70" s="15" t="str">
        <f aca="false">IF(U70="","",U70)</f>
        <v/>
      </c>
      <c r="BF70" s="15" t="str">
        <f aca="false">IF(V70="","",V70)</f>
        <v>Agregar items para hacer Factura Larga 2</v>
      </c>
      <c r="BG70" s="15" t="n">
        <f aca="false">IF(W70="","",W70)</f>
        <v>454</v>
      </c>
      <c r="BH70" s="15" t="n">
        <f aca="false">IF(X70="","",X70)</f>
        <v>0.7</v>
      </c>
      <c r="BI70" s="15" t="n">
        <f aca="false">IF(Y70="",0,Y70)</f>
        <v>0</v>
      </c>
      <c r="BJ70" s="11" t="n">
        <f aca="false">IF(Z70="","",Z70)</f>
        <v>317.8</v>
      </c>
      <c r="BK70" s="15" t="n">
        <f aca="false">VLOOKUP(AA70,TiposIVA!$B$2:$C$11,2,0)</f>
        <v>8</v>
      </c>
      <c r="BL70" s="11" t="n">
        <f aca="false">IF(AB70="","",AB70)</f>
        <v>15.89</v>
      </c>
      <c r="BM70" s="11" t="n">
        <f aca="false">IF(AC70="","",AC70)</f>
        <v>333.69</v>
      </c>
      <c r="BN70" s="16" t="str">
        <f aca="false">IFERROR(VLOOKUP(AD70,TiposComprobantes!$B$2:$C$37,2,0),"")</f>
        <v/>
      </c>
      <c r="BO70" s="16" t="str">
        <f aca="false">IF(AE70="","",AE70)</f>
        <v/>
      </c>
      <c r="BP70" s="16" t="str">
        <f aca="false">IF(AF70="","",AF70)</f>
        <v/>
      </c>
      <c r="BQ70" s="16" t="str">
        <f aca="false">IFERROR(VLOOKUP(AG70,TiposTributos!$B$1:$C$12,2,0),"")</f>
        <v/>
      </c>
      <c r="BR70" s="16" t="str">
        <f aca="false">IF(AH70="","",AH70)</f>
        <v/>
      </c>
      <c r="BS70" s="11" t="n">
        <f aca="false">AI70</f>
        <v>0</v>
      </c>
      <c r="BT70" s="11" t="n">
        <f aca="false">AJ70*100</f>
        <v>0</v>
      </c>
      <c r="BU70" s="11" t="n">
        <f aca="false">AK70</f>
        <v>0</v>
      </c>
      <c r="BW70" s="15" t="str">
        <f aca="false">IF(F70="","",CONCATENATE(AM70,"|'",AN70,"'|'",AO70,"'|'",AP70,"'|'",AQ70,"'|'",AR70,"'|'",AS70,"'|'",AT70,"'|'",AU70,"'|",AV70,"|",AW70,"|",AX70,"|'",AY70,"'|",AZ70,"|",BA70,"|",BB70,"|'",BC70,"'|'",BD70,"'|'",BE70,"'|'",BF70,"'|",BG70,"|",BH70,"|",BI70,"|",BJ70,"|",BK70,"|",BL70,"|",BM70,"|",BN70,"|",BO70,"|",BP70,"|",BQ70,"|'",BR70,"'|",BS70,"|",BT70,"|",BU70))</f>
        <v>NO|'30650940667'|'Bustos &amp; Hope SH'|'Responsable Inscripto'|'5'|'18/11/2025'|'01/10/2025'|'31/10/2025'|'18/11/2025'||||'0'|0|99|0|''|''|''|'Agregar items para hacer Factura Larga 2'|454|0,7|0|317,8|8|15,89|333,69|||||''|0|0|0</v>
      </c>
    </row>
    <row r="71" customFormat="false" ht="12.75" hidden="false" customHeight="false" outlineLevel="0" collapsed="false">
      <c r="A71" s="5" t="s">
        <v>88</v>
      </c>
      <c r="B71" s="1" t="n">
        <v>30650940667</v>
      </c>
      <c r="C71" s="5" t="s">
        <v>38</v>
      </c>
      <c r="D71" s="5" t="s">
        <v>39</v>
      </c>
      <c r="E71" s="1" t="n">
        <v>5</v>
      </c>
      <c r="F71" s="6" t="n">
        <f aca="true">TODAY()</f>
        <v>45979</v>
      </c>
      <c r="G71" s="7" t="n">
        <f aca="false">DATE(YEAR(H71),MONTH(H71),1)</f>
        <v>45931</v>
      </c>
      <c r="H71" s="7" t="n">
        <f aca="false">EOMONTH(F71,-1)</f>
        <v>45961</v>
      </c>
      <c r="I71" s="7" t="n">
        <f aca="false">F71</f>
        <v>45979</v>
      </c>
      <c r="K71" s="5"/>
      <c r="L71" s="8" t="str">
        <f aca="false">IF(K71="","",RIGHT(K71,1))</f>
        <v/>
      </c>
      <c r="M71" s="5"/>
      <c r="N71" s="5"/>
      <c r="P71" s="8" t="str">
        <f aca="false">IF(K71="","",VLOOKUP(O71,CondicionReceptor!$B$2:$D$12,3,0))</f>
        <v/>
      </c>
      <c r="Q71" s="5"/>
      <c r="V71" s="5" t="s">
        <v>91</v>
      </c>
      <c r="W71" s="1" t="n">
        <v>2.3</v>
      </c>
      <c r="X71" s="1" t="n">
        <v>135</v>
      </c>
      <c r="Z71" s="9" t="n">
        <f aca="false">ROUND(W71*X71-Y71,2)</f>
        <v>310.5</v>
      </c>
      <c r="AA71" s="10" t="s">
        <v>62</v>
      </c>
      <c r="AB71" s="11" t="n">
        <f aca="false">ROUND(IFERROR(Z71*AA71,0),2)</f>
        <v>0</v>
      </c>
      <c r="AC71" s="11" t="n">
        <f aca="false">AB71+Z71</f>
        <v>310.5</v>
      </c>
      <c r="AD71" s="5"/>
      <c r="AE71" s="12"/>
      <c r="AF71" s="12"/>
      <c r="AG71" s="13"/>
      <c r="AH71" s="12"/>
      <c r="AI71" s="12"/>
      <c r="AJ71" s="14"/>
      <c r="AK71" s="9" t="n">
        <f aca="false">AI71*AJ71</f>
        <v>0</v>
      </c>
      <c r="AM71" s="15" t="str">
        <f aca="false">+A71</f>
        <v>NO</v>
      </c>
      <c r="AN71" s="15" t="n">
        <f aca="false">+B71</f>
        <v>30650940667</v>
      </c>
      <c r="AO71" s="15" t="str">
        <f aca="false">+C71</f>
        <v>Bustos &amp; Hope SH</v>
      </c>
      <c r="AP71" s="15" t="str">
        <f aca="false">+D71</f>
        <v>Responsable Inscripto</v>
      </c>
      <c r="AQ71" s="15" t="n">
        <f aca="false">E71</f>
        <v>5</v>
      </c>
      <c r="AR71" s="15" t="str">
        <f aca="false">TEXT(DAY(F71),"00")&amp;"/"&amp;TEXT(MONTH(F71),"00")&amp;"/"&amp;YEAR(F71)</f>
        <v>18/11/2025</v>
      </c>
      <c r="AS71" s="15" t="str">
        <f aca="false">TEXT(DAY(G71),"00")&amp;"/"&amp;TEXT(MONTH(G71),"00")&amp;"/"&amp;YEAR(G71)</f>
        <v>01/10/2025</v>
      </c>
      <c r="AT71" s="15" t="str">
        <f aca="false">TEXT(DAY(H71),"00")&amp;"/"&amp;TEXT(MONTH(H71),"00")&amp;"/"&amp;YEAR(H71)</f>
        <v>31/10/2025</v>
      </c>
      <c r="AU71" s="15" t="str">
        <f aca="false">TEXT(DAY(I71),"00")&amp;"/"&amp;TEXT(MONTH(I71),"00")&amp;"/"&amp;YEAR(I71)</f>
        <v>18/11/2025</v>
      </c>
      <c r="AV71" s="15" t="str">
        <f aca="false">IF(J71="","",J71)</f>
        <v/>
      </c>
      <c r="AW71" s="15" t="str">
        <f aca="false">IFERROR(VLOOKUP(K71,TiposComprobantes!$B$2:$C$37,2,0),"")</f>
        <v/>
      </c>
      <c r="AX71" s="15" t="str">
        <f aca="false">IFERROR(VLOOKUP(M71,TipoConceptos!$B$2:$C$4,2,0),"")</f>
        <v/>
      </c>
      <c r="AY71" s="15" t="n">
        <f aca="false">N71</f>
        <v>0</v>
      </c>
      <c r="AZ71" s="15" t="n">
        <f aca="false">IFERROR(VLOOKUP(O71,CondicionReceptor!$B$2:$C$12,2,0),0)</f>
        <v>0</v>
      </c>
      <c r="BA71" s="15" t="n">
        <f aca="false">IFERROR(VLOOKUP(Q71,TiposDocumentos!$B$2:$C$37,2,0),99)</f>
        <v>99</v>
      </c>
      <c r="BB71" s="15" t="n">
        <f aca="false">R71</f>
        <v>0</v>
      </c>
      <c r="BC71" s="15" t="str">
        <f aca="false">IF(S71="","",S71)</f>
        <v/>
      </c>
      <c r="BD71" s="15" t="str">
        <f aca="false">IF(T71="","",T71)</f>
        <v/>
      </c>
      <c r="BE71" s="15" t="str">
        <f aca="false">IF(U71="","",U71)</f>
        <v/>
      </c>
      <c r="BF71" s="15" t="str">
        <f aca="false">IF(V71="","",V71)</f>
        <v>Agregar items para hacer Factura Larga 3</v>
      </c>
      <c r="BG71" s="15" t="n">
        <f aca="false">IF(W71="","",W71)</f>
        <v>2.3</v>
      </c>
      <c r="BH71" s="15" t="n">
        <f aca="false">IF(X71="","",X71)</f>
        <v>135</v>
      </c>
      <c r="BI71" s="15" t="n">
        <f aca="false">IF(Y71="",0,Y71)</f>
        <v>0</v>
      </c>
      <c r="BJ71" s="11" t="n">
        <f aca="false">IF(Z71="","",Z71)</f>
        <v>310.5</v>
      </c>
      <c r="BK71" s="15" t="str">
        <f aca="false">VLOOKUP(AA71,TiposIVA!$B$2:$C$11,2,0)</f>
        <v>NG</v>
      </c>
      <c r="BL71" s="11" t="n">
        <f aca="false">IF(AB71="","",AB71)</f>
        <v>0</v>
      </c>
      <c r="BM71" s="11" t="n">
        <f aca="false">IF(AC71="","",AC71)</f>
        <v>310.5</v>
      </c>
      <c r="BN71" s="16" t="str">
        <f aca="false">IFERROR(VLOOKUP(AD71,TiposComprobantes!$B$2:$C$37,2,0),"")</f>
        <v/>
      </c>
      <c r="BO71" s="16" t="str">
        <f aca="false">IF(AE71="","",AE71)</f>
        <v/>
      </c>
      <c r="BP71" s="16" t="str">
        <f aca="false">IF(AF71="","",AF71)</f>
        <v/>
      </c>
      <c r="BQ71" s="16" t="str">
        <f aca="false">IFERROR(VLOOKUP(AG71,TiposTributos!$B$1:$C$12,2,0),"")</f>
        <v/>
      </c>
      <c r="BR71" s="16" t="str">
        <f aca="false">IF(AH71="","",AH71)</f>
        <v/>
      </c>
      <c r="BS71" s="11" t="n">
        <f aca="false">AI71</f>
        <v>0</v>
      </c>
      <c r="BT71" s="11" t="n">
        <f aca="false">AJ71*100</f>
        <v>0</v>
      </c>
      <c r="BU71" s="11" t="n">
        <f aca="false">AK71</f>
        <v>0</v>
      </c>
      <c r="BW71" s="15" t="str">
        <f aca="false">IF(F71="","",CONCATENATE(AM71,"|'",AN71,"'|'",AO71,"'|'",AP71,"'|'",AQ71,"'|'",AR71,"'|'",AS71,"'|'",AT71,"'|'",AU71,"'|",AV71,"|",AW71,"|",AX71,"|'",AY71,"'|",AZ71,"|",BA71,"|",BB71,"|'",BC71,"'|'",BD71,"'|'",BE71,"'|'",BF71,"'|",BG71,"|",BH71,"|",BI71,"|",BJ71,"|",BK71,"|",BL71,"|",BM71,"|",BN71,"|",BO71,"|",BP71,"|",BQ71,"|'",BR71,"'|",BS71,"|",BT71,"|",BU71))</f>
        <v>NO|'30650940667'|'Bustos &amp; Hope SH'|'Responsable Inscripto'|'5'|'18/11/2025'|'01/10/2025'|'31/10/2025'|'18/11/2025'||||'0'|0|99|0|''|''|''|'Agregar items para hacer Factura Larga 3'|2,3|135|0|310,5|NG|0|310,5|||||''|0|0|0</v>
      </c>
    </row>
    <row r="72" customFormat="false" ht="12.75" hidden="false" customHeight="false" outlineLevel="0" collapsed="false">
      <c r="A72" s="5" t="s">
        <v>88</v>
      </c>
      <c r="B72" s="1" t="n">
        <v>30650940667</v>
      </c>
      <c r="C72" s="5" t="s">
        <v>38</v>
      </c>
      <c r="D72" s="5" t="s">
        <v>39</v>
      </c>
      <c r="E72" s="1" t="n">
        <v>5</v>
      </c>
      <c r="F72" s="6" t="n">
        <f aca="true">TODAY()</f>
        <v>45979</v>
      </c>
      <c r="G72" s="7" t="n">
        <f aca="false">DATE(YEAR(H72),MONTH(H72),1)</f>
        <v>45931</v>
      </c>
      <c r="H72" s="7" t="n">
        <f aca="false">EOMONTH(F72,-1)</f>
        <v>45961</v>
      </c>
      <c r="I72" s="7" t="n">
        <f aca="false">F72</f>
        <v>45979</v>
      </c>
      <c r="K72" s="5"/>
      <c r="L72" s="8" t="str">
        <f aca="false">IF(K72="","",RIGHT(K72,1))</f>
        <v/>
      </c>
      <c r="M72" s="5"/>
      <c r="N72" s="5"/>
      <c r="P72" s="8" t="str">
        <f aca="false">IF(K72="","",VLOOKUP(O72,CondicionReceptor!$B$2:$D$12,3,0))</f>
        <v/>
      </c>
      <c r="Q72" s="5"/>
      <c r="V72" s="5" t="s">
        <v>92</v>
      </c>
      <c r="W72" s="1" t="n">
        <v>4.5</v>
      </c>
      <c r="X72" s="1" t="n">
        <v>135</v>
      </c>
      <c r="Z72" s="9" t="n">
        <f aca="false">ROUND(W72*X72-Y72,2)</f>
        <v>607.5</v>
      </c>
      <c r="AA72" s="10" t="s">
        <v>66</v>
      </c>
      <c r="AB72" s="11" t="n">
        <f aca="false">ROUND(IFERROR(Z72*AA72,0),2)</f>
        <v>0</v>
      </c>
      <c r="AC72" s="11" t="n">
        <f aca="false">AB72+Z72</f>
        <v>607.5</v>
      </c>
      <c r="AD72" s="5"/>
      <c r="AE72" s="12"/>
      <c r="AF72" s="12"/>
      <c r="AG72" s="13"/>
      <c r="AH72" s="12"/>
      <c r="AI72" s="12"/>
      <c r="AJ72" s="14"/>
      <c r="AK72" s="9" t="n">
        <f aca="false">AI72*AJ72</f>
        <v>0</v>
      </c>
      <c r="AM72" s="15" t="str">
        <f aca="false">+A72</f>
        <v>NO</v>
      </c>
      <c r="AN72" s="15" t="n">
        <f aca="false">+B72</f>
        <v>30650940667</v>
      </c>
      <c r="AO72" s="15" t="str">
        <f aca="false">+C72</f>
        <v>Bustos &amp; Hope SH</v>
      </c>
      <c r="AP72" s="15" t="str">
        <f aca="false">+D72</f>
        <v>Responsable Inscripto</v>
      </c>
      <c r="AQ72" s="15" t="n">
        <f aca="false">E72</f>
        <v>5</v>
      </c>
      <c r="AR72" s="15" t="str">
        <f aca="false">TEXT(DAY(F72),"00")&amp;"/"&amp;TEXT(MONTH(F72),"00")&amp;"/"&amp;YEAR(F72)</f>
        <v>18/11/2025</v>
      </c>
      <c r="AS72" s="15" t="str">
        <f aca="false">TEXT(DAY(G72),"00")&amp;"/"&amp;TEXT(MONTH(G72),"00")&amp;"/"&amp;YEAR(G72)</f>
        <v>01/10/2025</v>
      </c>
      <c r="AT72" s="15" t="str">
        <f aca="false">TEXT(DAY(H72),"00")&amp;"/"&amp;TEXT(MONTH(H72),"00")&amp;"/"&amp;YEAR(H72)</f>
        <v>31/10/2025</v>
      </c>
      <c r="AU72" s="15" t="str">
        <f aca="false">TEXT(DAY(I72),"00")&amp;"/"&amp;TEXT(MONTH(I72),"00")&amp;"/"&amp;YEAR(I72)</f>
        <v>18/11/2025</v>
      </c>
      <c r="AV72" s="15" t="str">
        <f aca="false">IF(J72="","",J72)</f>
        <v/>
      </c>
      <c r="AW72" s="15" t="str">
        <f aca="false">IFERROR(VLOOKUP(K72,TiposComprobantes!$B$2:$C$37,2,0),"")</f>
        <v/>
      </c>
      <c r="AX72" s="15" t="str">
        <f aca="false">IFERROR(VLOOKUP(M72,TipoConceptos!$B$2:$C$4,2,0),"")</f>
        <v/>
      </c>
      <c r="AY72" s="15" t="n">
        <f aca="false">N72</f>
        <v>0</v>
      </c>
      <c r="AZ72" s="15" t="n">
        <f aca="false">IFERROR(VLOOKUP(O72,CondicionReceptor!$B$2:$C$12,2,0),0)</f>
        <v>0</v>
      </c>
      <c r="BA72" s="15" t="n">
        <f aca="false">IFERROR(VLOOKUP(Q72,TiposDocumentos!$B$2:$C$37,2,0),99)</f>
        <v>99</v>
      </c>
      <c r="BB72" s="15" t="n">
        <f aca="false">R72</f>
        <v>0</v>
      </c>
      <c r="BC72" s="15" t="str">
        <f aca="false">IF(S72="","",S72)</f>
        <v/>
      </c>
      <c r="BD72" s="15" t="str">
        <f aca="false">IF(T72="","",T72)</f>
        <v/>
      </c>
      <c r="BE72" s="15" t="str">
        <f aca="false">IF(U72="","",U72)</f>
        <v/>
      </c>
      <c r="BF72" s="15" t="str">
        <f aca="false">IF(V72="","",V72)</f>
        <v>Agregar items para hacer Factura Larga 4</v>
      </c>
      <c r="BG72" s="15" t="n">
        <f aca="false">IF(W72="","",W72)</f>
        <v>4.5</v>
      </c>
      <c r="BH72" s="15" t="n">
        <f aca="false">IF(X72="","",X72)</f>
        <v>135</v>
      </c>
      <c r="BI72" s="15" t="n">
        <f aca="false">IF(Y72="",0,Y72)</f>
        <v>0</v>
      </c>
      <c r="BJ72" s="11" t="n">
        <f aca="false">IF(Z72="","",Z72)</f>
        <v>607.5</v>
      </c>
      <c r="BK72" s="15" t="str">
        <f aca="false">VLOOKUP(AA72,TiposIVA!$B$2:$C$11,2,0)</f>
        <v>E</v>
      </c>
      <c r="BL72" s="11" t="n">
        <f aca="false">IF(AB72="","",AB72)</f>
        <v>0</v>
      </c>
      <c r="BM72" s="11" t="n">
        <f aca="false">IF(AC72="","",AC72)</f>
        <v>607.5</v>
      </c>
      <c r="BN72" s="16" t="str">
        <f aca="false">IFERROR(VLOOKUP(AD72,TiposComprobantes!$B$2:$C$37,2,0),"")</f>
        <v/>
      </c>
      <c r="BO72" s="16" t="str">
        <f aca="false">IF(AE72="","",AE72)</f>
        <v/>
      </c>
      <c r="BP72" s="16" t="str">
        <f aca="false">IF(AF72="","",AF72)</f>
        <v/>
      </c>
      <c r="BQ72" s="16" t="str">
        <f aca="false">IFERROR(VLOOKUP(AG72,TiposTributos!$B$1:$C$12,2,0),"")</f>
        <v/>
      </c>
      <c r="BR72" s="16" t="str">
        <f aca="false">IF(AH72="","",AH72)</f>
        <v/>
      </c>
      <c r="BS72" s="11" t="n">
        <f aca="false">AI72</f>
        <v>0</v>
      </c>
      <c r="BT72" s="11" t="n">
        <f aca="false">AJ72*100</f>
        <v>0</v>
      </c>
      <c r="BU72" s="11" t="n">
        <f aca="false">AK72</f>
        <v>0</v>
      </c>
      <c r="BW72" s="15" t="str">
        <f aca="false">IF(F72="","",CONCATENATE(AM72,"|'",AN72,"'|'",AO72,"'|'",AP72,"'|'",AQ72,"'|'",AR72,"'|'",AS72,"'|'",AT72,"'|'",AU72,"'|",AV72,"|",AW72,"|",AX72,"|'",AY72,"'|",AZ72,"|",BA72,"|",BB72,"|'",BC72,"'|'",BD72,"'|'",BE72,"'|'",BF72,"'|",BG72,"|",BH72,"|",BI72,"|",BJ72,"|",BK72,"|",BL72,"|",BM72,"|",BN72,"|",BO72,"|",BP72,"|",BQ72,"|'",BR72,"'|",BS72,"|",BT72,"|",BU72))</f>
        <v>NO|'30650940667'|'Bustos &amp; Hope SH'|'Responsable Inscripto'|'5'|'18/11/2025'|'01/10/2025'|'31/10/2025'|'18/11/2025'||||'0'|0|99|0|''|''|''|'Agregar items para hacer Factura Larga 4'|4,5|135|0|607,5|E|0|607,5|||||''|0|0|0</v>
      </c>
    </row>
    <row r="73" customFormat="false" ht="12.75" hidden="false" customHeight="false" outlineLevel="0" collapsed="false">
      <c r="A73" s="5" t="s">
        <v>88</v>
      </c>
      <c r="B73" s="1" t="n">
        <v>30650940667</v>
      </c>
      <c r="C73" s="5" t="s">
        <v>38</v>
      </c>
      <c r="D73" s="5" t="s">
        <v>39</v>
      </c>
      <c r="E73" s="1" t="n">
        <v>5</v>
      </c>
      <c r="F73" s="6" t="n">
        <f aca="true">TODAY()</f>
        <v>45979</v>
      </c>
      <c r="G73" s="7" t="n">
        <f aca="false">DATE(YEAR(H73),MONTH(H73),1)</f>
        <v>45931</v>
      </c>
      <c r="H73" s="7" t="n">
        <f aca="false">EOMONTH(F73,-1)</f>
        <v>45961</v>
      </c>
      <c r="I73" s="7" t="n">
        <f aca="false">F73</f>
        <v>45979</v>
      </c>
      <c r="K73" s="5"/>
      <c r="L73" s="8" t="str">
        <f aca="false">IF(K73="","",RIGHT(K73,1))</f>
        <v/>
      </c>
      <c r="M73" s="5"/>
      <c r="N73" s="5"/>
      <c r="P73" s="8" t="str">
        <f aca="false">IF(K73="","",VLOOKUP(O73,CondicionReceptor!$B$2:$D$12,3,0))</f>
        <v/>
      </c>
      <c r="Q73" s="5"/>
      <c r="V73" s="5" t="s">
        <v>93</v>
      </c>
      <c r="W73" s="1" t="n">
        <v>6.8</v>
      </c>
      <c r="X73" s="1" t="n">
        <v>4.1</v>
      </c>
      <c r="Z73" s="9" t="n">
        <f aca="false">ROUND(W73*X73-Y73,2)</f>
        <v>27.88</v>
      </c>
      <c r="AA73" s="10" t="n">
        <v>0</v>
      </c>
      <c r="AB73" s="11" t="n">
        <f aca="false">ROUND(IFERROR(Z73*AA73,0),2)</f>
        <v>0</v>
      </c>
      <c r="AC73" s="11" t="n">
        <f aca="false">AB73+Z73</f>
        <v>27.88</v>
      </c>
      <c r="AD73" s="5"/>
      <c r="AE73" s="12"/>
      <c r="AF73" s="12"/>
      <c r="AG73" s="13"/>
      <c r="AH73" s="12"/>
      <c r="AI73" s="12"/>
      <c r="AJ73" s="14"/>
      <c r="AK73" s="9" t="n">
        <f aca="false">AI73*AJ73</f>
        <v>0</v>
      </c>
      <c r="AM73" s="15" t="str">
        <f aca="false">+A73</f>
        <v>NO</v>
      </c>
      <c r="AN73" s="15" t="n">
        <f aca="false">+B73</f>
        <v>30650940667</v>
      </c>
      <c r="AO73" s="15" t="str">
        <f aca="false">+C73</f>
        <v>Bustos &amp; Hope SH</v>
      </c>
      <c r="AP73" s="15" t="str">
        <f aca="false">+D73</f>
        <v>Responsable Inscripto</v>
      </c>
      <c r="AQ73" s="15" t="n">
        <f aca="false">E73</f>
        <v>5</v>
      </c>
      <c r="AR73" s="15" t="str">
        <f aca="false">TEXT(DAY(F73),"00")&amp;"/"&amp;TEXT(MONTH(F73),"00")&amp;"/"&amp;YEAR(F73)</f>
        <v>18/11/2025</v>
      </c>
      <c r="AS73" s="15" t="str">
        <f aca="false">TEXT(DAY(G73),"00")&amp;"/"&amp;TEXT(MONTH(G73),"00")&amp;"/"&amp;YEAR(G73)</f>
        <v>01/10/2025</v>
      </c>
      <c r="AT73" s="15" t="str">
        <f aca="false">TEXT(DAY(H73),"00")&amp;"/"&amp;TEXT(MONTH(H73),"00")&amp;"/"&amp;YEAR(H73)</f>
        <v>31/10/2025</v>
      </c>
      <c r="AU73" s="15" t="str">
        <f aca="false">TEXT(DAY(I73),"00")&amp;"/"&amp;TEXT(MONTH(I73),"00")&amp;"/"&amp;YEAR(I73)</f>
        <v>18/11/2025</v>
      </c>
      <c r="AV73" s="15" t="str">
        <f aca="false">IF(J73="","",J73)</f>
        <v/>
      </c>
      <c r="AW73" s="15" t="str">
        <f aca="false">IFERROR(VLOOKUP(K73,TiposComprobantes!$B$2:$C$37,2,0),"")</f>
        <v/>
      </c>
      <c r="AX73" s="15" t="str">
        <f aca="false">IFERROR(VLOOKUP(M73,TipoConceptos!$B$2:$C$4,2,0),"")</f>
        <v/>
      </c>
      <c r="AY73" s="15" t="n">
        <f aca="false">N73</f>
        <v>0</v>
      </c>
      <c r="AZ73" s="15" t="n">
        <f aca="false">IFERROR(VLOOKUP(O73,CondicionReceptor!$B$2:$C$12,2,0),0)</f>
        <v>0</v>
      </c>
      <c r="BA73" s="15" t="n">
        <f aca="false">IFERROR(VLOOKUP(Q73,TiposDocumentos!$B$2:$C$37,2,0),99)</f>
        <v>99</v>
      </c>
      <c r="BB73" s="15" t="n">
        <f aca="false">R73</f>
        <v>0</v>
      </c>
      <c r="BC73" s="15" t="str">
        <f aca="false">IF(S73="","",S73)</f>
        <v/>
      </c>
      <c r="BD73" s="15" t="str">
        <f aca="false">IF(T73="","",T73)</f>
        <v/>
      </c>
      <c r="BE73" s="15" t="str">
        <f aca="false">IF(U73="","",U73)</f>
        <v/>
      </c>
      <c r="BF73" s="15" t="str">
        <f aca="false">IF(V73="","",V73)</f>
        <v>Agregar items para hacer Factura Larga 5</v>
      </c>
      <c r="BG73" s="15" t="n">
        <f aca="false">IF(W73="","",W73)</f>
        <v>6.8</v>
      </c>
      <c r="BH73" s="15" t="n">
        <f aca="false">IF(X73="","",X73)</f>
        <v>4.1</v>
      </c>
      <c r="BI73" s="15" t="n">
        <f aca="false">IF(Y73="",0,Y73)</f>
        <v>0</v>
      </c>
      <c r="BJ73" s="11" t="n">
        <f aca="false">IF(Z73="","",Z73)</f>
        <v>27.88</v>
      </c>
      <c r="BK73" s="15" t="n">
        <f aca="false">VLOOKUP(AA73,TiposIVA!$B$2:$C$11,2,0)</f>
        <v>3</v>
      </c>
      <c r="BL73" s="11" t="n">
        <f aca="false">IF(AB73="","",AB73)</f>
        <v>0</v>
      </c>
      <c r="BM73" s="11" t="n">
        <f aca="false">IF(AC73="","",AC73)</f>
        <v>27.88</v>
      </c>
      <c r="BN73" s="16" t="str">
        <f aca="false">IFERROR(VLOOKUP(AD73,TiposComprobantes!$B$2:$C$37,2,0),"")</f>
        <v/>
      </c>
      <c r="BO73" s="16" t="str">
        <f aca="false">IF(AE73="","",AE73)</f>
        <v/>
      </c>
      <c r="BP73" s="16" t="str">
        <f aca="false">IF(AF73="","",AF73)</f>
        <v/>
      </c>
      <c r="BQ73" s="16" t="str">
        <f aca="false">IFERROR(VLOOKUP(AG73,TiposTributos!$B$1:$C$12,2,0),"")</f>
        <v/>
      </c>
      <c r="BR73" s="16" t="str">
        <f aca="false">IF(AH73="","",AH73)</f>
        <v/>
      </c>
      <c r="BS73" s="11" t="n">
        <f aca="false">AI73</f>
        <v>0</v>
      </c>
      <c r="BT73" s="11" t="n">
        <f aca="false">AJ73*100</f>
        <v>0</v>
      </c>
      <c r="BU73" s="11" t="n">
        <f aca="false">AK73</f>
        <v>0</v>
      </c>
      <c r="BW73" s="15" t="str">
        <f aca="false">IF(F73="","",CONCATENATE(AM73,"|'",AN73,"'|'",AO73,"'|'",AP73,"'|'",AQ73,"'|'",AR73,"'|'",AS73,"'|'",AT73,"'|'",AU73,"'|",AV73,"|",AW73,"|",AX73,"|'",AY73,"'|",AZ73,"|",BA73,"|",BB73,"|'",BC73,"'|'",BD73,"'|'",BE73,"'|'",BF73,"'|",BG73,"|",BH73,"|",BI73,"|",BJ73,"|",BK73,"|",BL73,"|",BM73,"|",BN73,"|",BO73,"|",BP73,"|",BQ73,"|'",BR73,"'|",BS73,"|",BT73,"|",BU73))</f>
        <v>NO|'30650940667'|'Bustos &amp; Hope SH'|'Responsable Inscripto'|'5'|'18/11/2025'|'01/10/2025'|'31/10/2025'|'18/11/2025'||||'0'|0|99|0|''|''|''|'Agregar items para hacer Factura Larga 5'|6,8|4,1|0|27,88|3|0|27,88|||||''|0|0|0</v>
      </c>
    </row>
    <row r="74" customFormat="false" ht="12.75" hidden="false" customHeight="false" outlineLevel="0" collapsed="false">
      <c r="A74" s="5" t="s">
        <v>88</v>
      </c>
      <c r="B74" s="1" t="n">
        <v>30650940667</v>
      </c>
      <c r="C74" s="5" t="s">
        <v>38</v>
      </c>
      <c r="D74" s="5" t="s">
        <v>39</v>
      </c>
      <c r="E74" s="1" t="n">
        <v>5</v>
      </c>
      <c r="F74" s="6" t="n">
        <f aca="true">TODAY()</f>
        <v>45979</v>
      </c>
      <c r="G74" s="7" t="n">
        <f aca="false">DATE(YEAR(H74),MONTH(H74),1)</f>
        <v>45931</v>
      </c>
      <c r="H74" s="7" t="n">
        <f aca="false">EOMONTH(F74,-1)</f>
        <v>45961</v>
      </c>
      <c r="I74" s="7" t="n">
        <f aca="false">F74</f>
        <v>45979</v>
      </c>
      <c r="K74" s="5"/>
      <c r="L74" s="8" t="str">
        <f aca="false">IF(K74="","",RIGHT(K74,1))</f>
        <v/>
      </c>
      <c r="M74" s="5"/>
      <c r="N74" s="5"/>
      <c r="P74" s="8" t="str">
        <f aca="false">IF(K74="","",VLOOKUP(O74,CondicionReceptor!$B$2:$D$12,3,0))</f>
        <v/>
      </c>
      <c r="Q74" s="5"/>
      <c r="V74" s="5" t="s">
        <v>94</v>
      </c>
      <c r="W74" s="1" t="n">
        <v>9.1</v>
      </c>
      <c r="X74" s="1" t="n">
        <v>5.4</v>
      </c>
      <c r="Z74" s="9" t="n">
        <f aca="false">ROUND(W74*X74-Y74,2)</f>
        <v>49.14</v>
      </c>
      <c r="AA74" s="10" t="n">
        <v>0.105</v>
      </c>
      <c r="AB74" s="11" t="n">
        <f aca="false">ROUND(IFERROR(Z74*AA74,0),2)</f>
        <v>5.16</v>
      </c>
      <c r="AC74" s="11" t="n">
        <f aca="false">AB74+Z74</f>
        <v>54.3</v>
      </c>
      <c r="AD74" s="5"/>
      <c r="AE74" s="12"/>
      <c r="AF74" s="12"/>
      <c r="AG74" s="13"/>
      <c r="AH74" s="12"/>
      <c r="AI74" s="12"/>
      <c r="AJ74" s="14"/>
      <c r="AK74" s="9" t="n">
        <f aca="false">AI74*AJ74</f>
        <v>0</v>
      </c>
      <c r="AM74" s="15" t="str">
        <f aca="false">+A74</f>
        <v>NO</v>
      </c>
      <c r="AN74" s="15" t="n">
        <f aca="false">+B74</f>
        <v>30650940667</v>
      </c>
      <c r="AO74" s="15" t="str">
        <f aca="false">+C74</f>
        <v>Bustos &amp; Hope SH</v>
      </c>
      <c r="AP74" s="15" t="str">
        <f aca="false">+D74</f>
        <v>Responsable Inscripto</v>
      </c>
      <c r="AQ74" s="15" t="n">
        <f aca="false">E74</f>
        <v>5</v>
      </c>
      <c r="AR74" s="15" t="str">
        <f aca="false">TEXT(DAY(F74),"00")&amp;"/"&amp;TEXT(MONTH(F74),"00")&amp;"/"&amp;YEAR(F74)</f>
        <v>18/11/2025</v>
      </c>
      <c r="AS74" s="15" t="str">
        <f aca="false">TEXT(DAY(G74),"00")&amp;"/"&amp;TEXT(MONTH(G74),"00")&amp;"/"&amp;YEAR(G74)</f>
        <v>01/10/2025</v>
      </c>
      <c r="AT74" s="15" t="str">
        <f aca="false">TEXT(DAY(H74),"00")&amp;"/"&amp;TEXT(MONTH(H74),"00")&amp;"/"&amp;YEAR(H74)</f>
        <v>31/10/2025</v>
      </c>
      <c r="AU74" s="15" t="str">
        <f aca="false">TEXT(DAY(I74),"00")&amp;"/"&amp;TEXT(MONTH(I74),"00")&amp;"/"&amp;YEAR(I74)</f>
        <v>18/11/2025</v>
      </c>
      <c r="AV74" s="15" t="str">
        <f aca="false">IF(J74="","",J74)</f>
        <v/>
      </c>
      <c r="AW74" s="15" t="str">
        <f aca="false">IFERROR(VLOOKUP(K74,TiposComprobantes!$B$2:$C$37,2,0),"")</f>
        <v/>
      </c>
      <c r="AX74" s="15" t="str">
        <f aca="false">IFERROR(VLOOKUP(M74,TipoConceptos!$B$2:$C$4,2,0),"")</f>
        <v/>
      </c>
      <c r="AY74" s="15" t="n">
        <f aca="false">N74</f>
        <v>0</v>
      </c>
      <c r="AZ74" s="15" t="n">
        <f aca="false">IFERROR(VLOOKUP(O74,CondicionReceptor!$B$2:$C$12,2,0),0)</f>
        <v>0</v>
      </c>
      <c r="BA74" s="15" t="n">
        <f aca="false">IFERROR(VLOOKUP(Q74,TiposDocumentos!$B$2:$C$37,2,0),99)</f>
        <v>99</v>
      </c>
      <c r="BB74" s="15" t="n">
        <f aca="false">R74</f>
        <v>0</v>
      </c>
      <c r="BC74" s="15" t="str">
        <f aca="false">IF(S74="","",S74)</f>
        <v/>
      </c>
      <c r="BD74" s="15" t="str">
        <f aca="false">IF(T74="","",T74)</f>
        <v/>
      </c>
      <c r="BE74" s="15" t="str">
        <f aca="false">IF(U74="","",U74)</f>
        <v/>
      </c>
      <c r="BF74" s="15" t="str">
        <f aca="false">IF(V74="","",V74)</f>
        <v>Agregar items para hacer Factura Larga 6</v>
      </c>
      <c r="BG74" s="15" t="n">
        <f aca="false">IF(W74="","",W74)</f>
        <v>9.1</v>
      </c>
      <c r="BH74" s="15" t="n">
        <f aca="false">IF(X74="","",X74)</f>
        <v>5.4</v>
      </c>
      <c r="BI74" s="15" t="n">
        <f aca="false">IF(Y74="",0,Y74)</f>
        <v>0</v>
      </c>
      <c r="BJ74" s="11" t="n">
        <f aca="false">IF(Z74="","",Z74)</f>
        <v>49.14</v>
      </c>
      <c r="BK74" s="15" t="n">
        <f aca="false">VLOOKUP(AA74,TiposIVA!$B$2:$C$11,2,0)</f>
        <v>4</v>
      </c>
      <c r="BL74" s="11" t="n">
        <f aca="false">IF(AB74="","",AB74)</f>
        <v>5.16</v>
      </c>
      <c r="BM74" s="11" t="n">
        <f aca="false">IF(AC74="","",AC74)</f>
        <v>54.3</v>
      </c>
      <c r="BN74" s="16" t="str">
        <f aca="false">IFERROR(VLOOKUP(AD74,TiposComprobantes!$B$2:$C$37,2,0),"")</f>
        <v/>
      </c>
      <c r="BO74" s="16" t="str">
        <f aca="false">IF(AE74="","",AE74)</f>
        <v/>
      </c>
      <c r="BP74" s="16" t="str">
        <f aca="false">IF(AF74="","",AF74)</f>
        <v/>
      </c>
      <c r="BQ74" s="16" t="str">
        <f aca="false">IFERROR(VLOOKUP(AG74,TiposTributos!$B$1:$C$12,2,0),"")</f>
        <v/>
      </c>
      <c r="BR74" s="16" t="str">
        <f aca="false">IF(AH74="","",AH74)</f>
        <v/>
      </c>
      <c r="BS74" s="11" t="n">
        <f aca="false">AI74</f>
        <v>0</v>
      </c>
      <c r="BT74" s="11" t="n">
        <f aca="false">AJ74*100</f>
        <v>0</v>
      </c>
      <c r="BU74" s="11" t="n">
        <f aca="false">AK74</f>
        <v>0</v>
      </c>
      <c r="BW74" s="15" t="str">
        <f aca="false">IF(F74="","",CONCATENATE(AM74,"|'",AN74,"'|'",AO74,"'|'",AP74,"'|'",AQ74,"'|'",AR74,"'|'",AS74,"'|'",AT74,"'|'",AU74,"'|",AV74,"|",AW74,"|",AX74,"|'",AY74,"'|",AZ74,"|",BA74,"|",BB74,"|'",BC74,"'|'",BD74,"'|'",BE74,"'|'",BF74,"'|",BG74,"|",BH74,"|",BI74,"|",BJ74,"|",BK74,"|",BL74,"|",BM74,"|",BN74,"|",BO74,"|",BP74,"|",BQ74,"|'",BR74,"'|",BS74,"|",BT74,"|",BU74))</f>
        <v>NO|'30650940667'|'Bustos &amp; Hope SH'|'Responsable Inscripto'|'5'|'18/11/2025'|'01/10/2025'|'31/10/2025'|'18/11/2025'||||'0'|0|99|0|''|''|''|'Agregar items para hacer Factura Larga 6'|9,1|5,4|0|49,14|4|5,16|54,3|||||''|0|0|0</v>
      </c>
    </row>
    <row r="75" customFormat="false" ht="12.75" hidden="false" customHeight="false" outlineLevel="0" collapsed="false">
      <c r="A75" s="5" t="s">
        <v>88</v>
      </c>
      <c r="B75" s="1" t="n">
        <v>30650940667</v>
      </c>
      <c r="C75" s="5" t="s">
        <v>38</v>
      </c>
      <c r="D75" s="5" t="s">
        <v>39</v>
      </c>
      <c r="E75" s="1" t="n">
        <v>5</v>
      </c>
      <c r="F75" s="6" t="n">
        <f aca="true">TODAY()</f>
        <v>45979</v>
      </c>
      <c r="G75" s="7" t="n">
        <f aca="false">DATE(YEAR(H75),MONTH(H75),1)</f>
        <v>45931</v>
      </c>
      <c r="H75" s="7" t="n">
        <f aca="false">EOMONTH(F75,-1)</f>
        <v>45961</v>
      </c>
      <c r="I75" s="7" t="n">
        <f aca="false">F75</f>
        <v>45979</v>
      </c>
      <c r="K75" s="5"/>
      <c r="L75" s="8" t="str">
        <f aca="false">IF(K75="","",RIGHT(K75,1))</f>
        <v/>
      </c>
      <c r="M75" s="5"/>
      <c r="N75" s="5"/>
      <c r="P75" s="8" t="str">
        <f aca="false">IF(K75="","",VLOOKUP(O75,CondicionReceptor!$B$2:$D$12,3,0))</f>
        <v/>
      </c>
      <c r="Q75" s="5"/>
      <c r="V75" s="5" t="s">
        <v>95</v>
      </c>
      <c r="W75" s="1" t="n">
        <v>11.4</v>
      </c>
      <c r="X75" s="1" t="n">
        <v>6.8</v>
      </c>
      <c r="Z75" s="9" t="n">
        <f aca="false">ROUND(W75*X75-Y75,2)</f>
        <v>77.52</v>
      </c>
      <c r="AA75" s="10" t="n">
        <v>0.21</v>
      </c>
      <c r="AB75" s="11" t="n">
        <f aca="false">ROUND(IFERROR(Z75*AA75,0),2)</f>
        <v>16.28</v>
      </c>
      <c r="AC75" s="11" t="n">
        <f aca="false">AB75+Z75</f>
        <v>93.8</v>
      </c>
      <c r="AD75" s="5"/>
      <c r="AE75" s="12"/>
      <c r="AF75" s="12"/>
      <c r="AG75" s="13"/>
      <c r="AH75" s="12"/>
      <c r="AI75" s="12"/>
      <c r="AJ75" s="14"/>
      <c r="AK75" s="9" t="n">
        <f aca="false">AI75*AJ75</f>
        <v>0</v>
      </c>
      <c r="AM75" s="15" t="str">
        <f aca="false">+A75</f>
        <v>NO</v>
      </c>
      <c r="AN75" s="15" t="n">
        <f aca="false">+B75</f>
        <v>30650940667</v>
      </c>
      <c r="AO75" s="15" t="str">
        <f aca="false">+C75</f>
        <v>Bustos &amp; Hope SH</v>
      </c>
      <c r="AP75" s="15" t="str">
        <f aca="false">+D75</f>
        <v>Responsable Inscripto</v>
      </c>
      <c r="AQ75" s="15" t="n">
        <f aca="false">E75</f>
        <v>5</v>
      </c>
      <c r="AR75" s="15" t="str">
        <f aca="false">TEXT(DAY(F75),"00")&amp;"/"&amp;TEXT(MONTH(F75),"00")&amp;"/"&amp;YEAR(F75)</f>
        <v>18/11/2025</v>
      </c>
      <c r="AS75" s="15" t="str">
        <f aca="false">TEXT(DAY(G75),"00")&amp;"/"&amp;TEXT(MONTH(G75),"00")&amp;"/"&amp;YEAR(G75)</f>
        <v>01/10/2025</v>
      </c>
      <c r="AT75" s="15" t="str">
        <f aca="false">TEXT(DAY(H75),"00")&amp;"/"&amp;TEXT(MONTH(H75),"00")&amp;"/"&amp;YEAR(H75)</f>
        <v>31/10/2025</v>
      </c>
      <c r="AU75" s="15" t="str">
        <f aca="false">TEXT(DAY(I75),"00")&amp;"/"&amp;TEXT(MONTH(I75),"00")&amp;"/"&amp;YEAR(I75)</f>
        <v>18/11/2025</v>
      </c>
      <c r="AV75" s="15" t="str">
        <f aca="false">IF(J75="","",J75)</f>
        <v/>
      </c>
      <c r="AW75" s="15" t="str">
        <f aca="false">IFERROR(VLOOKUP(K75,TiposComprobantes!$B$2:$C$37,2,0),"")</f>
        <v/>
      </c>
      <c r="AX75" s="15" t="str">
        <f aca="false">IFERROR(VLOOKUP(M75,TipoConceptos!$B$2:$C$4,2,0),"")</f>
        <v/>
      </c>
      <c r="AY75" s="15" t="n">
        <f aca="false">N75</f>
        <v>0</v>
      </c>
      <c r="AZ75" s="15" t="n">
        <f aca="false">IFERROR(VLOOKUP(O75,CondicionReceptor!$B$2:$C$12,2,0),0)</f>
        <v>0</v>
      </c>
      <c r="BA75" s="15" t="n">
        <f aca="false">IFERROR(VLOOKUP(Q75,TiposDocumentos!$B$2:$C$37,2,0),99)</f>
        <v>99</v>
      </c>
      <c r="BB75" s="15" t="n">
        <f aca="false">R75</f>
        <v>0</v>
      </c>
      <c r="BC75" s="15" t="str">
        <f aca="false">IF(S75="","",S75)</f>
        <v/>
      </c>
      <c r="BD75" s="15" t="str">
        <f aca="false">IF(T75="","",T75)</f>
        <v/>
      </c>
      <c r="BE75" s="15" t="str">
        <f aca="false">IF(U75="","",U75)</f>
        <v/>
      </c>
      <c r="BF75" s="15" t="str">
        <f aca="false">IF(V75="","",V75)</f>
        <v>Agregar items para hacer Factura Larga 7</v>
      </c>
      <c r="BG75" s="15" t="n">
        <f aca="false">IF(W75="","",W75)</f>
        <v>11.4</v>
      </c>
      <c r="BH75" s="15" t="n">
        <f aca="false">IF(X75="","",X75)</f>
        <v>6.8</v>
      </c>
      <c r="BI75" s="15" t="n">
        <f aca="false">IF(Y75="",0,Y75)</f>
        <v>0</v>
      </c>
      <c r="BJ75" s="11" t="n">
        <f aca="false">IF(Z75="","",Z75)</f>
        <v>77.52</v>
      </c>
      <c r="BK75" s="15" t="n">
        <f aca="false">VLOOKUP(AA75,TiposIVA!$B$2:$C$11,2,0)</f>
        <v>5</v>
      </c>
      <c r="BL75" s="11" t="n">
        <f aca="false">IF(AB75="","",AB75)</f>
        <v>16.28</v>
      </c>
      <c r="BM75" s="11" t="n">
        <f aca="false">IF(AC75="","",AC75)</f>
        <v>93.8</v>
      </c>
      <c r="BN75" s="16" t="str">
        <f aca="false">IFERROR(VLOOKUP(AD75,TiposComprobantes!$B$2:$C$37,2,0),"")</f>
        <v/>
      </c>
      <c r="BO75" s="16" t="str">
        <f aca="false">IF(AE75="","",AE75)</f>
        <v/>
      </c>
      <c r="BP75" s="16" t="str">
        <f aca="false">IF(AF75="","",AF75)</f>
        <v/>
      </c>
      <c r="BQ75" s="16" t="str">
        <f aca="false">IFERROR(VLOOKUP(AG75,TiposTributos!$B$1:$C$12,2,0),"")</f>
        <v/>
      </c>
      <c r="BR75" s="16" t="str">
        <f aca="false">IF(AH75="","",AH75)</f>
        <v/>
      </c>
      <c r="BS75" s="11" t="n">
        <f aca="false">AI75</f>
        <v>0</v>
      </c>
      <c r="BT75" s="11" t="n">
        <f aca="false">AJ75*100</f>
        <v>0</v>
      </c>
      <c r="BU75" s="11" t="n">
        <f aca="false">AK75</f>
        <v>0</v>
      </c>
      <c r="BW75" s="15" t="str">
        <f aca="false">IF(F75="","",CONCATENATE(AM75,"|'",AN75,"'|'",AO75,"'|'",AP75,"'|'",AQ75,"'|'",AR75,"'|'",AS75,"'|'",AT75,"'|'",AU75,"'|",AV75,"|",AW75,"|",AX75,"|'",AY75,"'|",AZ75,"|",BA75,"|",BB75,"|'",BC75,"'|'",BD75,"'|'",BE75,"'|'",BF75,"'|",BG75,"|",BH75,"|",BI75,"|",BJ75,"|",BK75,"|",BL75,"|",BM75,"|",BN75,"|",BO75,"|",BP75,"|",BQ75,"|'",BR75,"'|",BS75,"|",BT75,"|",BU75))</f>
        <v>NO|'30650940667'|'Bustos &amp; Hope SH'|'Responsable Inscripto'|'5'|'18/11/2025'|'01/10/2025'|'31/10/2025'|'18/11/2025'||||'0'|0|99|0|''|''|''|'Agregar items para hacer Factura Larga 7'|11,4|6,8|0|77,52|5|16,28|93,8|||||''|0|0|0</v>
      </c>
    </row>
    <row r="76" customFormat="false" ht="12.75" hidden="false" customHeight="false" outlineLevel="0" collapsed="false">
      <c r="A76" s="5" t="s">
        <v>88</v>
      </c>
      <c r="B76" s="1" t="n">
        <v>30650940667</v>
      </c>
      <c r="C76" s="5" t="s">
        <v>38</v>
      </c>
      <c r="D76" s="5" t="s">
        <v>39</v>
      </c>
      <c r="E76" s="1" t="n">
        <v>5</v>
      </c>
      <c r="F76" s="6" t="n">
        <f aca="true">TODAY()</f>
        <v>45979</v>
      </c>
      <c r="G76" s="7" t="n">
        <f aca="false">DATE(YEAR(H76),MONTH(H76),1)</f>
        <v>45931</v>
      </c>
      <c r="H76" s="7" t="n">
        <f aca="false">EOMONTH(F76,-1)</f>
        <v>45961</v>
      </c>
      <c r="I76" s="7" t="n">
        <f aca="false">F76</f>
        <v>45979</v>
      </c>
      <c r="K76" s="5"/>
      <c r="L76" s="8" t="str">
        <f aca="false">IF(K76="","",RIGHT(K76,1))</f>
        <v/>
      </c>
      <c r="M76" s="5"/>
      <c r="N76" s="5"/>
      <c r="P76" s="8" t="str">
        <f aca="false">IF(K76="","",VLOOKUP(O76,CondicionReceptor!$B$2:$D$12,3,0))</f>
        <v/>
      </c>
      <c r="Q76" s="5"/>
      <c r="V76" s="5" t="s">
        <v>96</v>
      </c>
      <c r="W76" s="1" t="n">
        <v>13.6</v>
      </c>
      <c r="X76" s="1" t="n">
        <v>14</v>
      </c>
      <c r="Z76" s="9" t="n">
        <f aca="false">ROUND(W76*X76-Y76,2)</f>
        <v>190.4</v>
      </c>
      <c r="AA76" s="10" t="n">
        <v>0.27</v>
      </c>
      <c r="AB76" s="11" t="n">
        <f aca="false">ROUND(IFERROR(Z76*AA76,0),2)</f>
        <v>51.41</v>
      </c>
      <c r="AC76" s="11" t="n">
        <f aca="false">AB76+Z76</f>
        <v>241.81</v>
      </c>
      <c r="AD76" s="5"/>
      <c r="AE76" s="12"/>
      <c r="AF76" s="12"/>
      <c r="AG76" s="13"/>
      <c r="AH76" s="12"/>
      <c r="AI76" s="12"/>
      <c r="AJ76" s="14"/>
      <c r="AK76" s="9" t="n">
        <f aca="false">AI76*AJ76</f>
        <v>0</v>
      </c>
      <c r="AM76" s="15" t="str">
        <f aca="false">+A76</f>
        <v>NO</v>
      </c>
      <c r="AN76" s="15" t="n">
        <f aca="false">+B76</f>
        <v>30650940667</v>
      </c>
      <c r="AO76" s="15" t="str">
        <f aca="false">+C76</f>
        <v>Bustos &amp; Hope SH</v>
      </c>
      <c r="AP76" s="15" t="str">
        <f aca="false">+D76</f>
        <v>Responsable Inscripto</v>
      </c>
      <c r="AQ76" s="15" t="n">
        <f aca="false">E76</f>
        <v>5</v>
      </c>
      <c r="AR76" s="15" t="str">
        <f aca="false">TEXT(DAY(F76),"00")&amp;"/"&amp;TEXT(MONTH(F76),"00")&amp;"/"&amp;YEAR(F76)</f>
        <v>18/11/2025</v>
      </c>
      <c r="AS76" s="15" t="str">
        <f aca="false">TEXT(DAY(G76),"00")&amp;"/"&amp;TEXT(MONTH(G76),"00")&amp;"/"&amp;YEAR(G76)</f>
        <v>01/10/2025</v>
      </c>
      <c r="AT76" s="15" t="str">
        <f aca="false">TEXT(DAY(H76),"00")&amp;"/"&amp;TEXT(MONTH(H76),"00")&amp;"/"&amp;YEAR(H76)</f>
        <v>31/10/2025</v>
      </c>
      <c r="AU76" s="15" t="str">
        <f aca="false">TEXT(DAY(I76),"00")&amp;"/"&amp;TEXT(MONTH(I76),"00")&amp;"/"&amp;YEAR(I76)</f>
        <v>18/11/2025</v>
      </c>
      <c r="AV76" s="15" t="str">
        <f aca="false">IF(J76="","",J76)</f>
        <v/>
      </c>
      <c r="AW76" s="15" t="str">
        <f aca="false">IFERROR(VLOOKUP(K76,TiposComprobantes!$B$2:$C$37,2,0),"")</f>
        <v/>
      </c>
      <c r="AX76" s="15" t="str">
        <f aca="false">IFERROR(VLOOKUP(M76,TipoConceptos!$B$2:$C$4,2,0),"")</f>
        <v/>
      </c>
      <c r="AY76" s="15" t="n">
        <f aca="false">N76</f>
        <v>0</v>
      </c>
      <c r="AZ76" s="15" t="n">
        <f aca="false">IFERROR(VLOOKUP(O76,CondicionReceptor!$B$2:$C$12,2,0),0)</f>
        <v>0</v>
      </c>
      <c r="BA76" s="15" t="n">
        <f aca="false">IFERROR(VLOOKUP(Q76,TiposDocumentos!$B$2:$C$37,2,0),99)</f>
        <v>99</v>
      </c>
      <c r="BB76" s="15" t="n">
        <f aca="false">R76</f>
        <v>0</v>
      </c>
      <c r="BC76" s="15" t="str">
        <f aca="false">IF(S76="","",S76)</f>
        <v/>
      </c>
      <c r="BD76" s="15" t="str">
        <f aca="false">IF(T76="","",T76)</f>
        <v/>
      </c>
      <c r="BE76" s="15" t="str">
        <f aca="false">IF(U76="","",U76)</f>
        <v/>
      </c>
      <c r="BF76" s="15" t="str">
        <f aca="false">IF(V76="","",V76)</f>
        <v>Agregar items para hacer Factura Larga 8</v>
      </c>
      <c r="BG76" s="15" t="n">
        <f aca="false">IF(W76="","",W76)</f>
        <v>13.6</v>
      </c>
      <c r="BH76" s="15" t="n">
        <f aca="false">IF(X76="","",X76)</f>
        <v>14</v>
      </c>
      <c r="BI76" s="15" t="n">
        <f aca="false">IF(Y76="",0,Y76)</f>
        <v>0</v>
      </c>
      <c r="BJ76" s="11" t="n">
        <f aca="false">IF(Z76="","",Z76)</f>
        <v>190.4</v>
      </c>
      <c r="BK76" s="15" t="n">
        <f aca="false">VLOOKUP(AA76,TiposIVA!$B$2:$C$11,2,0)</f>
        <v>6</v>
      </c>
      <c r="BL76" s="11" t="n">
        <f aca="false">IF(AB76="","",AB76)</f>
        <v>51.41</v>
      </c>
      <c r="BM76" s="11" t="n">
        <f aca="false">IF(AC76="","",AC76)</f>
        <v>241.81</v>
      </c>
      <c r="BN76" s="16" t="str">
        <f aca="false">IFERROR(VLOOKUP(AD76,TiposComprobantes!$B$2:$C$37,2,0),"")</f>
        <v/>
      </c>
      <c r="BO76" s="16" t="str">
        <f aca="false">IF(AE76="","",AE76)</f>
        <v/>
      </c>
      <c r="BP76" s="16" t="str">
        <f aca="false">IF(AF76="","",AF76)</f>
        <v/>
      </c>
      <c r="BQ76" s="16" t="str">
        <f aca="false">IFERROR(VLOOKUP(AG76,TiposTributos!$B$1:$C$12,2,0),"")</f>
        <v/>
      </c>
      <c r="BR76" s="16" t="str">
        <f aca="false">IF(AH76="","",AH76)</f>
        <v/>
      </c>
      <c r="BS76" s="11" t="n">
        <f aca="false">AI76</f>
        <v>0</v>
      </c>
      <c r="BT76" s="11" t="n">
        <f aca="false">AJ76*100</f>
        <v>0</v>
      </c>
      <c r="BU76" s="11" t="n">
        <f aca="false">AK76</f>
        <v>0</v>
      </c>
      <c r="BW76" s="15" t="str">
        <f aca="false">IF(F76="","",CONCATENATE(AM76,"|'",AN76,"'|'",AO76,"'|'",AP76,"'|'",AQ76,"'|'",AR76,"'|'",AS76,"'|'",AT76,"'|'",AU76,"'|",AV76,"|",AW76,"|",AX76,"|'",AY76,"'|",AZ76,"|",BA76,"|",BB76,"|'",BC76,"'|'",BD76,"'|'",BE76,"'|'",BF76,"'|",BG76,"|",BH76,"|",BI76,"|",BJ76,"|",BK76,"|",BL76,"|",BM76,"|",BN76,"|",BO76,"|",BP76,"|",BQ76,"|'",BR76,"'|",BS76,"|",BT76,"|",BU76))</f>
        <v>NO|'30650940667'|'Bustos &amp; Hope SH'|'Responsable Inscripto'|'5'|'18/11/2025'|'01/10/2025'|'31/10/2025'|'18/11/2025'||||'0'|0|99|0|''|''|''|'Agregar items para hacer Factura Larga 8'|13,6|14|0|190,4|6|51,41|241,81|||||''|0|0|0</v>
      </c>
    </row>
    <row r="77" customFormat="false" ht="12.75" hidden="false" customHeight="false" outlineLevel="0" collapsed="false">
      <c r="A77" s="5" t="s">
        <v>88</v>
      </c>
      <c r="B77" s="1" t="n">
        <v>30650940667</v>
      </c>
      <c r="C77" s="5" t="s">
        <v>38</v>
      </c>
      <c r="D77" s="5" t="s">
        <v>39</v>
      </c>
      <c r="E77" s="1" t="n">
        <v>5</v>
      </c>
      <c r="F77" s="6" t="n">
        <f aca="true">TODAY()</f>
        <v>45979</v>
      </c>
      <c r="G77" s="7" t="n">
        <f aca="false">DATE(YEAR(H77),MONTH(H77),1)</f>
        <v>45931</v>
      </c>
      <c r="H77" s="7" t="n">
        <f aca="false">EOMONTH(F77,-1)</f>
        <v>45961</v>
      </c>
      <c r="I77" s="7" t="n">
        <f aca="false">F77</f>
        <v>45979</v>
      </c>
      <c r="K77" s="5"/>
      <c r="L77" s="8" t="str">
        <f aca="false">IF(K77="","",RIGHT(K77,1))</f>
        <v/>
      </c>
      <c r="M77" s="5"/>
      <c r="N77" s="5"/>
      <c r="P77" s="8" t="str">
        <f aca="false">IF(K77="","",VLOOKUP(O77,CondicionReceptor!$B$2:$D$12,3,0))</f>
        <v/>
      </c>
      <c r="Q77" s="5"/>
      <c r="V77" s="5" t="s">
        <v>97</v>
      </c>
      <c r="W77" s="1" t="n">
        <v>230</v>
      </c>
      <c r="X77" s="1" t="n">
        <v>9</v>
      </c>
      <c r="Z77" s="9" t="n">
        <f aca="false">ROUND(W77*X77-Y77,2)</f>
        <v>2070</v>
      </c>
      <c r="AA77" s="10" t="n">
        <v>0.025</v>
      </c>
      <c r="AB77" s="11" t="n">
        <f aca="false">ROUND(IFERROR(Z77*AA77,0),2)</f>
        <v>51.75</v>
      </c>
      <c r="AC77" s="11" t="n">
        <f aca="false">AB77+Z77</f>
        <v>2121.75</v>
      </c>
      <c r="AD77" s="5"/>
      <c r="AE77" s="12"/>
      <c r="AF77" s="12"/>
      <c r="AG77" s="13"/>
      <c r="AH77" s="12"/>
      <c r="AI77" s="12"/>
      <c r="AJ77" s="14"/>
      <c r="AK77" s="9" t="n">
        <f aca="false">AI77*AJ77</f>
        <v>0</v>
      </c>
      <c r="AM77" s="15" t="str">
        <f aca="false">+A77</f>
        <v>NO</v>
      </c>
      <c r="AN77" s="15" t="n">
        <f aca="false">+B77</f>
        <v>30650940667</v>
      </c>
      <c r="AO77" s="15" t="str">
        <f aca="false">+C77</f>
        <v>Bustos &amp; Hope SH</v>
      </c>
      <c r="AP77" s="15" t="str">
        <f aca="false">+D77</f>
        <v>Responsable Inscripto</v>
      </c>
      <c r="AQ77" s="15" t="n">
        <f aca="false">E77</f>
        <v>5</v>
      </c>
      <c r="AR77" s="15" t="str">
        <f aca="false">TEXT(DAY(F77),"00")&amp;"/"&amp;TEXT(MONTH(F77),"00")&amp;"/"&amp;YEAR(F77)</f>
        <v>18/11/2025</v>
      </c>
      <c r="AS77" s="15" t="str">
        <f aca="false">TEXT(DAY(G77),"00")&amp;"/"&amp;TEXT(MONTH(G77),"00")&amp;"/"&amp;YEAR(G77)</f>
        <v>01/10/2025</v>
      </c>
      <c r="AT77" s="15" t="str">
        <f aca="false">TEXT(DAY(H77),"00")&amp;"/"&amp;TEXT(MONTH(H77),"00")&amp;"/"&amp;YEAR(H77)</f>
        <v>31/10/2025</v>
      </c>
      <c r="AU77" s="15" t="str">
        <f aca="false">TEXT(DAY(I77),"00")&amp;"/"&amp;TEXT(MONTH(I77),"00")&amp;"/"&amp;YEAR(I77)</f>
        <v>18/11/2025</v>
      </c>
      <c r="AV77" s="15" t="str">
        <f aca="false">IF(J77="","",J77)</f>
        <v/>
      </c>
      <c r="AW77" s="15" t="str">
        <f aca="false">IFERROR(VLOOKUP(K77,TiposComprobantes!$B$2:$C$37,2,0),"")</f>
        <v/>
      </c>
      <c r="AX77" s="15" t="str">
        <f aca="false">IFERROR(VLOOKUP(M77,TipoConceptos!$B$2:$C$4,2,0),"")</f>
        <v/>
      </c>
      <c r="AY77" s="15" t="n">
        <f aca="false">N77</f>
        <v>0</v>
      </c>
      <c r="AZ77" s="15" t="n">
        <f aca="false">IFERROR(VLOOKUP(O77,CondicionReceptor!$B$2:$C$12,2,0),0)</f>
        <v>0</v>
      </c>
      <c r="BA77" s="15" t="n">
        <f aca="false">IFERROR(VLOOKUP(Q77,TiposDocumentos!$B$2:$C$37,2,0),99)</f>
        <v>99</v>
      </c>
      <c r="BB77" s="15" t="n">
        <f aca="false">R77</f>
        <v>0</v>
      </c>
      <c r="BC77" s="15" t="str">
        <f aca="false">IF(S77="","",S77)</f>
        <v/>
      </c>
      <c r="BD77" s="15" t="str">
        <f aca="false">IF(T77="","",T77)</f>
        <v/>
      </c>
      <c r="BE77" s="15" t="str">
        <f aca="false">IF(U77="","",U77)</f>
        <v/>
      </c>
      <c r="BF77" s="15" t="str">
        <f aca="false">IF(V77="","",V77)</f>
        <v>Agregar items para hacer Factura Larga 9</v>
      </c>
      <c r="BG77" s="15" t="n">
        <f aca="false">IF(W77="","",W77)</f>
        <v>230</v>
      </c>
      <c r="BH77" s="15" t="n">
        <f aca="false">IF(X77="","",X77)</f>
        <v>9</v>
      </c>
      <c r="BI77" s="15" t="n">
        <f aca="false">IF(Y77="",0,Y77)</f>
        <v>0</v>
      </c>
      <c r="BJ77" s="11" t="n">
        <f aca="false">IF(Z77="","",Z77)</f>
        <v>2070</v>
      </c>
      <c r="BK77" s="15" t="n">
        <f aca="false">VLOOKUP(AA77,TiposIVA!$B$2:$C$11,2,0)</f>
        <v>9</v>
      </c>
      <c r="BL77" s="11" t="n">
        <f aca="false">IF(AB77="","",AB77)</f>
        <v>51.75</v>
      </c>
      <c r="BM77" s="11" t="n">
        <f aca="false">IF(AC77="","",AC77)</f>
        <v>2121.75</v>
      </c>
      <c r="BN77" s="16" t="str">
        <f aca="false">IFERROR(VLOOKUP(AD77,TiposComprobantes!$B$2:$C$37,2,0),"")</f>
        <v/>
      </c>
      <c r="BO77" s="16" t="str">
        <f aca="false">IF(AE77="","",AE77)</f>
        <v/>
      </c>
      <c r="BP77" s="16" t="str">
        <f aca="false">IF(AF77="","",AF77)</f>
        <v/>
      </c>
      <c r="BQ77" s="16" t="str">
        <f aca="false">IFERROR(VLOOKUP(AG77,TiposTributos!$B$1:$C$12,2,0),"")</f>
        <v/>
      </c>
      <c r="BR77" s="16" t="str">
        <f aca="false">IF(AH77="","",AH77)</f>
        <v/>
      </c>
      <c r="BS77" s="11" t="n">
        <f aca="false">AI77</f>
        <v>0</v>
      </c>
      <c r="BT77" s="11" t="n">
        <f aca="false">AJ77*100</f>
        <v>0</v>
      </c>
      <c r="BU77" s="11" t="n">
        <f aca="false">AK77</f>
        <v>0</v>
      </c>
      <c r="BW77" s="15" t="str">
        <f aca="false">IF(F77="","",CONCATENATE(AM77,"|'",AN77,"'|'",AO77,"'|'",AP77,"'|'",AQ77,"'|'",AR77,"'|'",AS77,"'|'",AT77,"'|'",AU77,"'|",AV77,"|",AW77,"|",AX77,"|'",AY77,"'|",AZ77,"|",BA77,"|",BB77,"|'",BC77,"'|'",BD77,"'|'",BE77,"'|'",BF77,"'|",BG77,"|",BH77,"|",BI77,"|",BJ77,"|",BK77,"|",BL77,"|",BM77,"|",BN77,"|",BO77,"|",BP77,"|",BQ77,"|'",BR77,"'|",BS77,"|",BT77,"|",BU77))</f>
        <v>NO|'30650940667'|'Bustos &amp; Hope SH'|'Responsable Inscripto'|'5'|'18/11/2025'|'01/10/2025'|'31/10/2025'|'18/11/2025'||||'0'|0|99|0|''|''|''|'Agregar items para hacer Factura Larga 9'|230|9|0|2070|9|51,75|2121,75|||||''|0|0|0</v>
      </c>
    </row>
    <row r="78" customFormat="false" ht="12.75" hidden="false" customHeight="false" outlineLevel="0" collapsed="false">
      <c r="A78" s="5" t="s">
        <v>88</v>
      </c>
      <c r="B78" s="1" t="n">
        <v>30650940667</v>
      </c>
      <c r="C78" s="5" t="s">
        <v>38</v>
      </c>
      <c r="D78" s="5" t="s">
        <v>39</v>
      </c>
      <c r="E78" s="1" t="n">
        <v>5</v>
      </c>
      <c r="F78" s="6" t="n">
        <f aca="true">TODAY()</f>
        <v>45979</v>
      </c>
      <c r="G78" s="7" t="n">
        <f aca="false">DATE(YEAR(H78),MONTH(H78),1)</f>
        <v>45931</v>
      </c>
      <c r="H78" s="7" t="n">
        <f aca="false">EOMONTH(F78,-1)</f>
        <v>45961</v>
      </c>
      <c r="I78" s="7" t="n">
        <f aca="false">F78</f>
        <v>45979</v>
      </c>
      <c r="K78" s="5"/>
      <c r="L78" s="8" t="str">
        <f aca="false">IF(K78="","",RIGHT(K78,1))</f>
        <v/>
      </c>
      <c r="M78" s="5"/>
      <c r="N78" s="5"/>
      <c r="P78" s="8" t="str">
        <f aca="false">IF(K78="","",VLOOKUP(O78,CondicionReceptor!$B$2:$D$12,3,0))</f>
        <v/>
      </c>
      <c r="Q78" s="5"/>
      <c r="V78" s="5" t="s">
        <v>98</v>
      </c>
      <c r="W78" s="1" t="n">
        <v>454</v>
      </c>
      <c r="X78" s="1" t="n">
        <v>0.7</v>
      </c>
      <c r="Z78" s="9" t="n">
        <f aca="false">ROUND(W78*X78-Y78,2)</f>
        <v>317.8</v>
      </c>
      <c r="AA78" s="10" t="n">
        <v>0.05</v>
      </c>
      <c r="AB78" s="11" t="n">
        <f aca="false">ROUND(IFERROR(Z78*AA78,0),2)</f>
        <v>15.89</v>
      </c>
      <c r="AC78" s="11" t="n">
        <f aca="false">AB78+Z78</f>
        <v>333.69</v>
      </c>
      <c r="AD78" s="5"/>
      <c r="AE78" s="12"/>
      <c r="AF78" s="12"/>
      <c r="AG78" s="13"/>
      <c r="AH78" s="12"/>
      <c r="AI78" s="12"/>
      <c r="AJ78" s="14"/>
      <c r="AK78" s="9" t="n">
        <f aca="false">AI78*AJ78</f>
        <v>0</v>
      </c>
      <c r="AM78" s="15" t="str">
        <f aca="false">+A78</f>
        <v>NO</v>
      </c>
      <c r="AN78" s="15" t="n">
        <f aca="false">+B78</f>
        <v>30650940667</v>
      </c>
      <c r="AO78" s="15" t="str">
        <f aca="false">+C78</f>
        <v>Bustos &amp; Hope SH</v>
      </c>
      <c r="AP78" s="15" t="str">
        <f aca="false">+D78</f>
        <v>Responsable Inscripto</v>
      </c>
      <c r="AQ78" s="15" t="n">
        <f aca="false">E78</f>
        <v>5</v>
      </c>
      <c r="AR78" s="15" t="str">
        <f aca="false">TEXT(DAY(F78),"00")&amp;"/"&amp;TEXT(MONTH(F78),"00")&amp;"/"&amp;YEAR(F78)</f>
        <v>18/11/2025</v>
      </c>
      <c r="AS78" s="15" t="str">
        <f aca="false">TEXT(DAY(G78),"00")&amp;"/"&amp;TEXT(MONTH(G78),"00")&amp;"/"&amp;YEAR(G78)</f>
        <v>01/10/2025</v>
      </c>
      <c r="AT78" s="15" t="str">
        <f aca="false">TEXT(DAY(H78),"00")&amp;"/"&amp;TEXT(MONTH(H78),"00")&amp;"/"&amp;YEAR(H78)</f>
        <v>31/10/2025</v>
      </c>
      <c r="AU78" s="15" t="str">
        <f aca="false">TEXT(DAY(I78),"00")&amp;"/"&amp;TEXT(MONTH(I78),"00")&amp;"/"&amp;YEAR(I78)</f>
        <v>18/11/2025</v>
      </c>
      <c r="AV78" s="15" t="str">
        <f aca="false">IF(J78="","",J78)</f>
        <v/>
      </c>
      <c r="AW78" s="15" t="str">
        <f aca="false">IFERROR(VLOOKUP(K78,TiposComprobantes!$B$2:$C$37,2,0),"")</f>
        <v/>
      </c>
      <c r="AX78" s="15" t="str">
        <f aca="false">IFERROR(VLOOKUP(M78,TipoConceptos!$B$2:$C$4,2,0),"")</f>
        <v/>
      </c>
      <c r="AY78" s="15" t="n">
        <f aca="false">N78</f>
        <v>0</v>
      </c>
      <c r="AZ78" s="15" t="n">
        <f aca="false">IFERROR(VLOOKUP(O78,CondicionReceptor!$B$2:$C$12,2,0),0)</f>
        <v>0</v>
      </c>
      <c r="BA78" s="15" t="n">
        <f aca="false">IFERROR(VLOOKUP(Q78,TiposDocumentos!$B$2:$C$37,2,0),99)</f>
        <v>99</v>
      </c>
      <c r="BB78" s="15" t="n">
        <f aca="false">R78</f>
        <v>0</v>
      </c>
      <c r="BC78" s="15" t="str">
        <f aca="false">IF(S78="","",S78)</f>
        <v/>
      </c>
      <c r="BD78" s="15" t="str">
        <f aca="false">IF(T78="","",T78)</f>
        <v/>
      </c>
      <c r="BE78" s="15" t="str">
        <f aca="false">IF(U78="","",U78)</f>
        <v/>
      </c>
      <c r="BF78" s="15" t="str">
        <f aca="false">IF(V78="","",V78)</f>
        <v>Agregar items para hacer Factura Larga 10</v>
      </c>
      <c r="BG78" s="15" t="n">
        <f aca="false">IF(W78="","",W78)</f>
        <v>454</v>
      </c>
      <c r="BH78" s="15" t="n">
        <f aca="false">IF(X78="","",X78)</f>
        <v>0.7</v>
      </c>
      <c r="BI78" s="15" t="n">
        <f aca="false">IF(Y78="",0,Y78)</f>
        <v>0</v>
      </c>
      <c r="BJ78" s="11" t="n">
        <f aca="false">IF(Z78="","",Z78)</f>
        <v>317.8</v>
      </c>
      <c r="BK78" s="15" t="n">
        <f aca="false">VLOOKUP(AA78,TiposIVA!$B$2:$C$11,2,0)</f>
        <v>8</v>
      </c>
      <c r="BL78" s="11" t="n">
        <f aca="false">IF(AB78="","",AB78)</f>
        <v>15.89</v>
      </c>
      <c r="BM78" s="11" t="n">
        <f aca="false">IF(AC78="","",AC78)</f>
        <v>333.69</v>
      </c>
      <c r="BN78" s="16" t="str">
        <f aca="false">IFERROR(VLOOKUP(AD78,TiposComprobantes!$B$2:$C$37,2,0),"")</f>
        <v/>
      </c>
      <c r="BO78" s="16" t="str">
        <f aca="false">IF(AE78="","",AE78)</f>
        <v/>
      </c>
      <c r="BP78" s="16" t="str">
        <f aca="false">IF(AF78="","",AF78)</f>
        <v/>
      </c>
      <c r="BQ78" s="16" t="str">
        <f aca="false">IFERROR(VLOOKUP(AG78,TiposTributos!$B$1:$C$12,2,0),"")</f>
        <v/>
      </c>
      <c r="BR78" s="16" t="str">
        <f aca="false">IF(AH78="","",AH78)</f>
        <v/>
      </c>
      <c r="BS78" s="11" t="n">
        <f aca="false">AI78</f>
        <v>0</v>
      </c>
      <c r="BT78" s="11" t="n">
        <f aca="false">AJ78*100</f>
        <v>0</v>
      </c>
      <c r="BU78" s="11" t="n">
        <f aca="false">AK78</f>
        <v>0</v>
      </c>
      <c r="BW78" s="15" t="str">
        <f aca="false">IF(F78="","",CONCATENATE(AM78,"|'",AN78,"'|'",AO78,"'|'",AP78,"'|'",AQ78,"'|'",AR78,"'|'",AS78,"'|'",AT78,"'|'",AU78,"'|",AV78,"|",AW78,"|",AX78,"|'",AY78,"'|",AZ78,"|",BA78,"|",BB78,"|'",BC78,"'|'",BD78,"'|'",BE78,"'|'",BF78,"'|",BG78,"|",BH78,"|",BI78,"|",BJ78,"|",BK78,"|",BL78,"|",BM78,"|",BN78,"|",BO78,"|",BP78,"|",BQ78,"|'",BR78,"'|",BS78,"|",BT78,"|",BU78))</f>
        <v>NO|'30650940667'|'Bustos &amp; Hope SH'|'Responsable Inscripto'|'5'|'18/11/2025'|'01/10/2025'|'31/10/2025'|'18/11/2025'||||'0'|0|99|0|''|''|''|'Agregar items para hacer Factura Larga 10'|454|0,7|0|317,8|8|15,89|333,69|||||''|0|0|0</v>
      </c>
    </row>
    <row r="79" customFormat="false" ht="12.75" hidden="false" customHeight="false" outlineLevel="0" collapsed="false">
      <c r="A79" s="5" t="s">
        <v>88</v>
      </c>
      <c r="B79" s="1" t="n">
        <v>30650940667</v>
      </c>
      <c r="C79" s="5" t="s">
        <v>38</v>
      </c>
      <c r="D79" s="5" t="s">
        <v>39</v>
      </c>
      <c r="E79" s="1" t="n">
        <v>5</v>
      </c>
      <c r="F79" s="6" t="n">
        <f aca="true">TODAY()</f>
        <v>45979</v>
      </c>
      <c r="G79" s="7" t="n">
        <f aca="false">DATE(YEAR(H79),MONTH(H79),1)</f>
        <v>45931</v>
      </c>
      <c r="H79" s="7" t="n">
        <f aca="false">EOMONTH(F79,-1)</f>
        <v>45961</v>
      </c>
      <c r="I79" s="7" t="n">
        <f aca="false">F79</f>
        <v>45979</v>
      </c>
      <c r="K79" s="5"/>
      <c r="L79" s="8" t="str">
        <f aca="false">IF(K79="","",RIGHT(K79,1))</f>
        <v/>
      </c>
      <c r="M79" s="5"/>
      <c r="N79" s="5"/>
      <c r="P79" s="8" t="str">
        <f aca="false">IF(K79="","",VLOOKUP(O79,CondicionReceptor!$B$2:$D$12,3,0))</f>
        <v/>
      </c>
      <c r="Q79" s="5"/>
      <c r="V79" s="5" t="s">
        <v>99</v>
      </c>
      <c r="W79" s="1" t="n">
        <v>2.3</v>
      </c>
      <c r="X79" s="1" t="n">
        <v>135</v>
      </c>
      <c r="Z79" s="9" t="n">
        <f aca="false">ROUND(W79*X79-Y79,2)</f>
        <v>310.5</v>
      </c>
      <c r="AA79" s="10" t="s">
        <v>62</v>
      </c>
      <c r="AB79" s="11" t="n">
        <f aca="false">ROUND(IFERROR(Z79*AA79,0),2)</f>
        <v>0</v>
      </c>
      <c r="AC79" s="11" t="n">
        <f aca="false">AB79+Z79</f>
        <v>310.5</v>
      </c>
      <c r="AD79" s="5"/>
      <c r="AE79" s="12"/>
      <c r="AF79" s="12"/>
      <c r="AG79" s="13"/>
      <c r="AH79" s="12"/>
      <c r="AI79" s="12"/>
      <c r="AJ79" s="14"/>
      <c r="AK79" s="9" t="n">
        <f aca="false">AI79*AJ79</f>
        <v>0</v>
      </c>
      <c r="AM79" s="15" t="str">
        <f aca="false">+A79</f>
        <v>NO</v>
      </c>
      <c r="AN79" s="15" t="n">
        <f aca="false">+B79</f>
        <v>30650940667</v>
      </c>
      <c r="AO79" s="15" t="str">
        <f aca="false">+C79</f>
        <v>Bustos &amp; Hope SH</v>
      </c>
      <c r="AP79" s="15" t="str">
        <f aca="false">+D79</f>
        <v>Responsable Inscripto</v>
      </c>
      <c r="AQ79" s="15" t="n">
        <f aca="false">E79</f>
        <v>5</v>
      </c>
      <c r="AR79" s="15" t="str">
        <f aca="false">TEXT(DAY(F79),"00")&amp;"/"&amp;TEXT(MONTH(F79),"00")&amp;"/"&amp;YEAR(F79)</f>
        <v>18/11/2025</v>
      </c>
      <c r="AS79" s="15" t="str">
        <f aca="false">TEXT(DAY(G79),"00")&amp;"/"&amp;TEXT(MONTH(G79),"00")&amp;"/"&amp;YEAR(G79)</f>
        <v>01/10/2025</v>
      </c>
      <c r="AT79" s="15" t="str">
        <f aca="false">TEXT(DAY(H79),"00")&amp;"/"&amp;TEXT(MONTH(H79),"00")&amp;"/"&amp;YEAR(H79)</f>
        <v>31/10/2025</v>
      </c>
      <c r="AU79" s="15" t="str">
        <f aca="false">TEXT(DAY(I79),"00")&amp;"/"&amp;TEXT(MONTH(I79),"00")&amp;"/"&amp;YEAR(I79)</f>
        <v>18/11/2025</v>
      </c>
      <c r="AV79" s="15" t="str">
        <f aca="false">IF(J79="","",J79)</f>
        <v/>
      </c>
      <c r="AW79" s="15" t="str">
        <f aca="false">IFERROR(VLOOKUP(K79,TiposComprobantes!$B$2:$C$37,2,0),"")</f>
        <v/>
      </c>
      <c r="AX79" s="15" t="str">
        <f aca="false">IFERROR(VLOOKUP(M79,TipoConceptos!$B$2:$C$4,2,0),"")</f>
        <v/>
      </c>
      <c r="AY79" s="15" t="n">
        <f aca="false">N79</f>
        <v>0</v>
      </c>
      <c r="AZ79" s="15" t="n">
        <f aca="false">IFERROR(VLOOKUP(O79,CondicionReceptor!$B$2:$C$12,2,0),0)</f>
        <v>0</v>
      </c>
      <c r="BA79" s="15" t="n">
        <f aca="false">IFERROR(VLOOKUP(Q79,TiposDocumentos!$B$2:$C$37,2,0),99)</f>
        <v>99</v>
      </c>
      <c r="BB79" s="15" t="n">
        <f aca="false">R79</f>
        <v>0</v>
      </c>
      <c r="BC79" s="15" t="str">
        <f aca="false">IF(S79="","",S79)</f>
        <v/>
      </c>
      <c r="BD79" s="15" t="str">
        <f aca="false">IF(T79="","",T79)</f>
        <v/>
      </c>
      <c r="BE79" s="15" t="str">
        <f aca="false">IF(U79="","",U79)</f>
        <v/>
      </c>
      <c r="BF79" s="15" t="str">
        <f aca="false">IF(V79="","",V79)</f>
        <v>Agregar items para hacer Factura Larga 11</v>
      </c>
      <c r="BG79" s="15" t="n">
        <f aca="false">IF(W79="","",W79)</f>
        <v>2.3</v>
      </c>
      <c r="BH79" s="15" t="n">
        <f aca="false">IF(X79="","",X79)</f>
        <v>135</v>
      </c>
      <c r="BI79" s="15" t="n">
        <f aca="false">IF(Y79="",0,Y79)</f>
        <v>0</v>
      </c>
      <c r="BJ79" s="11" t="n">
        <f aca="false">IF(Z79="","",Z79)</f>
        <v>310.5</v>
      </c>
      <c r="BK79" s="15" t="str">
        <f aca="false">VLOOKUP(AA79,TiposIVA!$B$2:$C$11,2,0)</f>
        <v>NG</v>
      </c>
      <c r="BL79" s="11" t="n">
        <f aca="false">IF(AB79="","",AB79)</f>
        <v>0</v>
      </c>
      <c r="BM79" s="11" t="n">
        <f aca="false">IF(AC79="","",AC79)</f>
        <v>310.5</v>
      </c>
      <c r="BN79" s="16" t="str">
        <f aca="false">IFERROR(VLOOKUP(AD79,TiposComprobantes!$B$2:$C$37,2,0),"")</f>
        <v/>
      </c>
      <c r="BO79" s="16" t="str">
        <f aca="false">IF(AE79="","",AE79)</f>
        <v/>
      </c>
      <c r="BP79" s="16" t="str">
        <f aca="false">IF(AF79="","",AF79)</f>
        <v/>
      </c>
      <c r="BQ79" s="16" t="str">
        <f aca="false">IFERROR(VLOOKUP(AG79,TiposTributos!$B$1:$C$12,2,0),"")</f>
        <v/>
      </c>
      <c r="BR79" s="16" t="str">
        <f aca="false">IF(AH79="","",AH79)</f>
        <v/>
      </c>
      <c r="BS79" s="11" t="n">
        <f aca="false">AI79</f>
        <v>0</v>
      </c>
      <c r="BT79" s="11" t="n">
        <f aca="false">AJ79*100</f>
        <v>0</v>
      </c>
      <c r="BU79" s="11" t="n">
        <f aca="false">AK79</f>
        <v>0</v>
      </c>
      <c r="BW79" s="15" t="str">
        <f aca="false">IF(F79="","",CONCATENATE(AM79,"|'",AN79,"'|'",AO79,"'|'",AP79,"'|'",AQ79,"'|'",AR79,"'|'",AS79,"'|'",AT79,"'|'",AU79,"'|",AV79,"|",AW79,"|",AX79,"|'",AY79,"'|",AZ79,"|",BA79,"|",BB79,"|'",BC79,"'|'",BD79,"'|'",BE79,"'|'",BF79,"'|",BG79,"|",BH79,"|",BI79,"|",BJ79,"|",BK79,"|",BL79,"|",BM79,"|",BN79,"|",BO79,"|",BP79,"|",BQ79,"|'",BR79,"'|",BS79,"|",BT79,"|",BU79))</f>
        <v>NO|'30650940667'|'Bustos &amp; Hope SH'|'Responsable Inscripto'|'5'|'18/11/2025'|'01/10/2025'|'31/10/2025'|'18/11/2025'||||'0'|0|99|0|''|''|''|'Agregar items para hacer Factura Larga 11'|2,3|135|0|310,5|NG|0|310,5|||||''|0|0|0</v>
      </c>
    </row>
    <row r="80" customFormat="false" ht="12.75" hidden="false" customHeight="false" outlineLevel="0" collapsed="false">
      <c r="A80" s="5" t="s">
        <v>88</v>
      </c>
      <c r="B80" s="1" t="n">
        <v>30650940667</v>
      </c>
      <c r="C80" s="5" t="s">
        <v>38</v>
      </c>
      <c r="D80" s="5" t="s">
        <v>39</v>
      </c>
      <c r="E80" s="1" t="n">
        <v>5</v>
      </c>
      <c r="F80" s="6" t="n">
        <f aca="true">TODAY()</f>
        <v>45979</v>
      </c>
      <c r="G80" s="7" t="n">
        <f aca="false">DATE(YEAR(H80),MONTH(H80),1)</f>
        <v>45931</v>
      </c>
      <c r="H80" s="7" t="n">
        <f aca="false">EOMONTH(F80,-1)</f>
        <v>45961</v>
      </c>
      <c r="I80" s="7" t="n">
        <f aca="false">F80</f>
        <v>45979</v>
      </c>
      <c r="K80" s="5"/>
      <c r="L80" s="8" t="str">
        <f aca="false">IF(K80="","",RIGHT(K80,1))</f>
        <v/>
      </c>
      <c r="M80" s="5"/>
      <c r="N80" s="5"/>
      <c r="P80" s="8" t="str">
        <f aca="false">IF(K80="","",VLOOKUP(O80,CondicionReceptor!$B$2:$D$12,3,0))</f>
        <v/>
      </c>
      <c r="Q80" s="5"/>
      <c r="V80" s="5" t="s">
        <v>100</v>
      </c>
      <c r="W80" s="1" t="n">
        <v>4.5</v>
      </c>
      <c r="X80" s="1" t="n">
        <v>135</v>
      </c>
      <c r="Z80" s="9" t="n">
        <f aca="false">ROUND(W80*X80-Y80,2)</f>
        <v>607.5</v>
      </c>
      <c r="AA80" s="10" t="s">
        <v>66</v>
      </c>
      <c r="AB80" s="11" t="n">
        <f aca="false">ROUND(IFERROR(Z80*AA80,0),2)</f>
        <v>0</v>
      </c>
      <c r="AC80" s="11" t="n">
        <f aca="false">AB80+Z80</f>
        <v>607.5</v>
      </c>
      <c r="AD80" s="5"/>
      <c r="AE80" s="12"/>
      <c r="AF80" s="12"/>
      <c r="AG80" s="13"/>
      <c r="AH80" s="12"/>
      <c r="AI80" s="12"/>
      <c r="AJ80" s="14"/>
      <c r="AK80" s="9" t="n">
        <f aca="false">AI80*AJ80</f>
        <v>0</v>
      </c>
      <c r="AM80" s="15" t="str">
        <f aca="false">+A80</f>
        <v>NO</v>
      </c>
      <c r="AN80" s="15" t="n">
        <f aca="false">+B80</f>
        <v>30650940667</v>
      </c>
      <c r="AO80" s="15" t="str">
        <f aca="false">+C80</f>
        <v>Bustos &amp; Hope SH</v>
      </c>
      <c r="AP80" s="15" t="str">
        <f aca="false">+D80</f>
        <v>Responsable Inscripto</v>
      </c>
      <c r="AQ80" s="15" t="n">
        <f aca="false">E80</f>
        <v>5</v>
      </c>
      <c r="AR80" s="15" t="str">
        <f aca="false">TEXT(DAY(F80),"00")&amp;"/"&amp;TEXT(MONTH(F80),"00")&amp;"/"&amp;YEAR(F80)</f>
        <v>18/11/2025</v>
      </c>
      <c r="AS80" s="15" t="str">
        <f aca="false">TEXT(DAY(G80),"00")&amp;"/"&amp;TEXT(MONTH(G80),"00")&amp;"/"&amp;YEAR(G80)</f>
        <v>01/10/2025</v>
      </c>
      <c r="AT80" s="15" t="str">
        <f aca="false">TEXT(DAY(H80),"00")&amp;"/"&amp;TEXT(MONTH(H80),"00")&amp;"/"&amp;YEAR(H80)</f>
        <v>31/10/2025</v>
      </c>
      <c r="AU80" s="15" t="str">
        <f aca="false">TEXT(DAY(I80),"00")&amp;"/"&amp;TEXT(MONTH(I80),"00")&amp;"/"&amp;YEAR(I80)</f>
        <v>18/11/2025</v>
      </c>
      <c r="AV80" s="15" t="str">
        <f aca="false">IF(J80="","",J80)</f>
        <v/>
      </c>
      <c r="AW80" s="15" t="str">
        <f aca="false">IFERROR(VLOOKUP(K80,TiposComprobantes!$B$2:$C$37,2,0),"")</f>
        <v/>
      </c>
      <c r="AX80" s="15" t="str">
        <f aca="false">IFERROR(VLOOKUP(M80,TipoConceptos!$B$2:$C$4,2,0),"")</f>
        <v/>
      </c>
      <c r="AY80" s="15" t="n">
        <f aca="false">N80</f>
        <v>0</v>
      </c>
      <c r="AZ80" s="15" t="n">
        <f aca="false">IFERROR(VLOOKUP(O80,CondicionReceptor!$B$2:$C$12,2,0),0)</f>
        <v>0</v>
      </c>
      <c r="BA80" s="15" t="n">
        <f aca="false">IFERROR(VLOOKUP(Q80,TiposDocumentos!$B$2:$C$37,2,0),99)</f>
        <v>99</v>
      </c>
      <c r="BB80" s="15" t="n">
        <f aca="false">R80</f>
        <v>0</v>
      </c>
      <c r="BC80" s="15" t="str">
        <f aca="false">IF(S80="","",S80)</f>
        <v/>
      </c>
      <c r="BD80" s="15" t="str">
        <f aca="false">IF(T80="","",T80)</f>
        <v/>
      </c>
      <c r="BE80" s="15" t="str">
        <f aca="false">IF(U80="","",U80)</f>
        <v/>
      </c>
      <c r="BF80" s="15" t="str">
        <f aca="false">IF(V80="","",V80)</f>
        <v>Agregar items para hacer Factura Larga 12</v>
      </c>
      <c r="BG80" s="15" t="n">
        <f aca="false">IF(W80="","",W80)</f>
        <v>4.5</v>
      </c>
      <c r="BH80" s="15" t="n">
        <f aca="false">IF(X80="","",X80)</f>
        <v>135</v>
      </c>
      <c r="BI80" s="15" t="n">
        <f aca="false">IF(Y80="",0,Y80)</f>
        <v>0</v>
      </c>
      <c r="BJ80" s="11" t="n">
        <f aca="false">IF(Z80="","",Z80)</f>
        <v>607.5</v>
      </c>
      <c r="BK80" s="15" t="str">
        <f aca="false">VLOOKUP(AA80,TiposIVA!$B$2:$C$11,2,0)</f>
        <v>E</v>
      </c>
      <c r="BL80" s="11" t="n">
        <f aca="false">IF(AB80="","",AB80)</f>
        <v>0</v>
      </c>
      <c r="BM80" s="11" t="n">
        <f aca="false">IF(AC80="","",AC80)</f>
        <v>607.5</v>
      </c>
      <c r="BN80" s="16" t="str">
        <f aca="false">IFERROR(VLOOKUP(AD80,TiposComprobantes!$B$2:$C$37,2,0),"")</f>
        <v/>
      </c>
      <c r="BO80" s="16" t="str">
        <f aca="false">IF(AE80="","",AE80)</f>
        <v/>
      </c>
      <c r="BP80" s="16" t="str">
        <f aca="false">IF(AF80="","",AF80)</f>
        <v/>
      </c>
      <c r="BQ80" s="16" t="str">
        <f aca="false">IFERROR(VLOOKUP(AG80,TiposTributos!$B$1:$C$12,2,0),"")</f>
        <v/>
      </c>
      <c r="BR80" s="16" t="str">
        <f aca="false">IF(AH80="","",AH80)</f>
        <v/>
      </c>
      <c r="BS80" s="11" t="n">
        <f aca="false">AI80</f>
        <v>0</v>
      </c>
      <c r="BT80" s="11" t="n">
        <f aca="false">AJ80*100</f>
        <v>0</v>
      </c>
      <c r="BU80" s="11" t="n">
        <f aca="false">AK80</f>
        <v>0</v>
      </c>
      <c r="BW80" s="15" t="str">
        <f aca="false">IF(F80="","",CONCATENATE(AM80,"|'",AN80,"'|'",AO80,"'|'",AP80,"'|'",AQ80,"'|'",AR80,"'|'",AS80,"'|'",AT80,"'|'",AU80,"'|",AV80,"|",AW80,"|",AX80,"|'",AY80,"'|",AZ80,"|",BA80,"|",BB80,"|'",BC80,"'|'",BD80,"'|'",BE80,"'|'",BF80,"'|",BG80,"|",BH80,"|",BI80,"|",BJ80,"|",BK80,"|",BL80,"|",BM80,"|",BN80,"|",BO80,"|",BP80,"|",BQ80,"|'",BR80,"'|",BS80,"|",BT80,"|",BU80))</f>
        <v>NO|'30650940667'|'Bustos &amp; Hope SH'|'Responsable Inscripto'|'5'|'18/11/2025'|'01/10/2025'|'31/10/2025'|'18/11/2025'||||'0'|0|99|0|''|''|''|'Agregar items para hacer Factura Larga 12'|4,5|135|0|607,5|E|0|607,5|||||''|0|0|0</v>
      </c>
    </row>
    <row r="81" customFormat="false" ht="12.75" hidden="false" customHeight="false" outlineLevel="0" collapsed="false">
      <c r="A81" s="5" t="s">
        <v>88</v>
      </c>
      <c r="B81" s="1" t="n">
        <v>30650940667</v>
      </c>
      <c r="C81" s="5" t="s">
        <v>38</v>
      </c>
      <c r="D81" s="5" t="s">
        <v>39</v>
      </c>
      <c r="E81" s="1" t="n">
        <v>5</v>
      </c>
      <c r="F81" s="6" t="n">
        <f aca="true">TODAY()</f>
        <v>45979</v>
      </c>
      <c r="G81" s="7" t="n">
        <f aca="false">DATE(YEAR(H81),MONTH(H81),1)</f>
        <v>45931</v>
      </c>
      <c r="H81" s="7" t="n">
        <f aca="false">EOMONTH(F81,-1)</f>
        <v>45961</v>
      </c>
      <c r="I81" s="7" t="n">
        <f aca="false">F81</f>
        <v>45979</v>
      </c>
      <c r="K81" s="5"/>
      <c r="L81" s="8" t="str">
        <f aca="false">IF(K81="","",RIGHT(K81,1))</f>
        <v/>
      </c>
      <c r="M81" s="5"/>
      <c r="N81" s="5"/>
      <c r="P81" s="8" t="str">
        <f aca="false">IF(K81="","",VLOOKUP(O81,CondicionReceptor!$B$2:$D$12,3,0))</f>
        <v/>
      </c>
      <c r="Q81" s="5"/>
      <c r="V81" s="5" t="s">
        <v>101</v>
      </c>
      <c r="W81" s="1" t="n">
        <v>6.8</v>
      </c>
      <c r="X81" s="1" t="n">
        <v>4.1</v>
      </c>
      <c r="Z81" s="9" t="n">
        <f aca="false">ROUND(W81*X81-Y81,2)</f>
        <v>27.88</v>
      </c>
      <c r="AA81" s="10" t="n">
        <v>0</v>
      </c>
      <c r="AB81" s="11" t="n">
        <f aca="false">ROUND(IFERROR(Z81*AA81,0),2)</f>
        <v>0</v>
      </c>
      <c r="AC81" s="11" t="n">
        <f aca="false">AB81+Z81</f>
        <v>27.88</v>
      </c>
      <c r="AD81" s="5"/>
      <c r="AE81" s="12"/>
      <c r="AF81" s="12"/>
      <c r="AG81" s="13"/>
      <c r="AH81" s="12"/>
      <c r="AI81" s="12"/>
      <c r="AJ81" s="14"/>
      <c r="AK81" s="9" t="n">
        <f aca="false">AI81*AJ81</f>
        <v>0</v>
      </c>
      <c r="AM81" s="15" t="str">
        <f aca="false">+A81</f>
        <v>NO</v>
      </c>
      <c r="AN81" s="15" t="n">
        <f aca="false">+B81</f>
        <v>30650940667</v>
      </c>
      <c r="AO81" s="15" t="str">
        <f aca="false">+C81</f>
        <v>Bustos &amp; Hope SH</v>
      </c>
      <c r="AP81" s="15" t="str">
        <f aca="false">+D81</f>
        <v>Responsable Inscripto</v>
      </c>
      <c r="AQ81" s="15" t="n">
        <f aca="false">E81</f>
        <v>5</v>
      </c>
      <c r="AR81" s="15" t="str">
        <f aca="false">TEXT(DAY(F81),"00")&amp;"/"&amp;TEXT(MONTH(F81),"00")&amp;"/"&amp;YEAR(F81)</f>
        <v>18/11/2025</v>
      </c>
      <c r="AS81" s="15" t="str">
        <f aca="false">TEXT(DAY(G81),"00")&amp;"/"&amp;TEXT(MONTH(G81),"00")&amp;"/"&amp;YEAR(G81)</f>
        <v>01/10/2025</v>
      </c>
      <c r="AT81" s="15" t="str">
        <f aca="false">TEXT(DAY(H81),"00")&amp;"/"&amp;TEXT(MONTH(H81),"00")&amp;"/"&amp;YEAR(H81)</f>
        <v>31/10/2025</v>
      </c>
      <c r="AU81" s="15" t="str">
        <f aca="false">TEXT(DAY(I81),"00")&amp;"/"&amp;TEXT(MONTH(I81),"00")&amp;"/"&amp;YEAR(I81)</f>
        <v>18/11/2025</v>
      </c>
      <c r="AV81" s="15" t="str">
        <f aca="false">IF(J81="","",J81)</f>
        <v/>
      </c>
      <c r="AW81" s="15" t="str">
        <f aca="false">IFERROR(VLOOKUP(K81,TiposComprobantes!$B$2:$C$37,2,0),"")</f>
        <v/>
      </c>
      <c r="AX81" s="15" t="str">
        <f aca="false">IFERROR(VLOOKUP(M81,TipoConceptos!$B$2:$C$4,2,0),"")</f>
        <v/>
      </c>
      <c r="AY81" s="15" t="n">
        <f aca="false">N81</f>
        <v>0</v>
      </c>
      <c r="AZ81" s="15" t="n">
        <f aca="false">IFERROR(VLOOKUP(O81,CondicionReceptor!$B$2:$C$12,2,0),0)</f>
        <v>0</v>
      </c>
      <c r="BA81" s="15" t="n">
        <f aca="false">IFERROR(VLOOKUP(Q81,TiposDocumentos!$B$2:$C$37,2,0),99)</f>
        <v>99</v>
      </c>
      <c r="BB81" s="15" t="n">
        <f aca="false">R81</f>
        <v>0</v>
      </c>
      <c r="BC81" s="15" t="str">
        <f aca="false">IF(S81="","",S81)</f>
        <v/>
      </c>
      <c r="BD81" s="15" t="str">
        <f aca="false">IF(T81="","",T81)</f>
        <v/>
      </c>
      <c r="BE81" s="15" t="str">
        <f aca="false">IF(U81="","",U81)</f>
        <v/>
      </c>
      <c r="BF81" s="15" t="str">
        <f aca="false">IF(V81="","",V81)</f>
        <v>Agregar items para hacer Factura Larga 13</v>
      </c>
      <c r="BG81" s="15" t="n">
        <f aca="false">IF(W81="","",W81)</f>
        <v>6.8</v>
      </c>
      <c r="BH81" s="15" t="n">
        <f aca="false">IF(X81="","",X81)</f>
        <v>4.1</v>
      </c>
      <c r="BI81" s="15" t="n">
        <f aca="false">IF(Y81="",0,Y81)</f>
        <v>0</v>
      </c>
      <c r="BJ81" s="11" t="n">
        <f aca="false">IF(Z81="","",Z81)</f>
        <v>27.88</v>
      </c>
      <c r="BK81" s="15" t="n">
        <f aca="false">VLOOKUP(AA81,TiposIVA!$B$2:$C$11,2,0)</f>
        <v>3</v>
      </c>
      <c r="BL81" s="11" t="n">
        <f aca="false">IF(AB81="","",AB81)</f>
        <v>0</v>
      </c>
      <c r="BM81" s="11" t="n">
        <f aca="false">IF(AC81="","",AC81)</f>
        <v>27.88</v>
      </c>
      <c r="BN81" s="16" t="str">
        <f aca="false">IFERROR(VLOOKUP(AD81,TiposComprobantes!$B$2:$C$37,2,0),"")</f>
        <v/>
      </c>
      <c r="BO81" s="16" t="str">
        <f aca="false">IF(AE81="","",AE81)</f>
        <v/>
      </c>
      <c r="BP81" s="16" t="str">
        <f aca="false">IF(AF81="","",AF81)</f>
        <v/>
      </c>
      <c r="BQ81" s="16" t="str">
        <f aca="false">IFERROR(VLOOKUP(AG81,TiposTributos!$B$1:$C$12,2,0),"")</f>
        <v/>
      </c>
      <c r="BR81" s="16" t="str">
        <f aca="false">IF(AH81="","",AH81)</f>
        <v/>
      </c>
      <c r="BS81" s="11" t="n">
        <f aca="false">AI81</f>
        <v>0</v>
      </c>
      <c r="BT81" s="11" t="n">
        <f aca="false">AJ81*100</f>
        <v>0</v>
      </c>
      <c r="BU81" s="11" t="n">
        <f aca="false">AK81</f>
        <v>0</v>
      </c>
      <c r="BW81" s="15" t="str">
        <f aca="false">IF(F81="","",CONCATENATE(AM81,"|'",AN81,"'|'",AO81,"'|'",AP81,"'|'",AQ81,"'|'",AR81,"'|'",AS81,"'|'",AT81,"'|'",AU81,"'|",AV81,"|",AW81,"|",AX81,"|'",AY81,"'|",AZ81,"|",BA81,"|",BB81,"|'",BC81,"'|'",BD81,"'|'",BE81,"'|'",BF81,"'|",BG81,"|",BH81,"|",BI81,"|",BJ81,"|",BK81,"|",BL81,"|",BM81,"|",BN81,"|",BO81,"|",BP81,"|",BQ81,"|'",BR81,"'|",BS81,"|",BT81,"|",BU81))</f>
        <v>NO|'30650940667'|'Bustos &amp; Hope SH'|'Responsable Inscripto'|'5'|'18/11/2025'|'01/10/2025'|'31/10/2025'|'18/11/2025'||||'0'|0|99|0|''|''|''|'Agregar items para hacer Factura Larga 13'|6,8|4,1|0|27,88|3|0|27,88|||||''|0|0|0</v>
      </c>
    </row>
    <row r="82" customFormat="false" ht="12.75" hidden="false" customHeight="false" outlineLevel="0" collapsed="false">
      <c r="A82" s="5" t="s">
        <v>88</v>
      </c>
      <c r="B82" s="1" t="n">
        <v>30650940667</v>
      </c>
      <c r="C82" s="5" t="s">
        <v>38</v>
      </c>
      <c r="D82" s="5" t="s">
        <v>39</v>
      </c>
      <c r="E82" s="1" t="n">
        <v>5</v>
      </c>
      <c r="F82" s="6" t="n">
        <f aca="true">TODAY()</f>
        <v>45979</v>
      </c>
      <c r="G82" s="7" t="n">
        <f aca="false">DATE(YEAR(H82),MONTH(H82),1)</f>
        <v>45931</v>
      </c>
      <c r="H82" s="7" t="n">
        <f aca="false">EOMONTH(F82,-1)</f>
        <v>45961</v>
      </c>
      <c r="I82" s="7" t="n">
        <f aca="false">F82</f>
        <v>45979</v>
      </c>
      <c r="K82" s="5"/>
      <c r="L82" s="8" t="str">
        <f aca="false">IF(K82="","",RIGHT(K82,1))</f>
        <v/>
      </c>
      <c r="M82" s="5"/>
      <c r="N82" s="5"/>
      <c r="P82" s="8" t="str">
        <f aca="false">IF(K82="","",VLOOKUP(O82,CondicionReceptor!$B$2:$D$12,3,0))</f>
        <v/>
      </c>
      <c r="Q82" s="5"/>
      <c r="V82" s="5" t="s">
        <v>102</v>
      </c>
      <c r="W82" s="1" t="n">
        <v>9.1</v>
      </c>
      <c r="X82" s="1" t="n">
        <v>5.4</v>
      </c>
      <c r="Z82" s="9" t="n">
        <f aca="false">ROUND(W82*X82-Y82,2)</f>
        <v>49.14</v>
      </c>
      <c r="AA82" s="10" t="n">
        <v>0.105</v>
      </c>
      <c r="AB82" s="11" t="n">
        <f aca="false">ROUND(IFERROR(Z82*AA82,0),2)</f>
        <v>5.16</v>
      </c>
      <c r="AC82" s="11" t="n">
        <f aca="false">AB82+Z82</f>
        <v>54.3</v>
      </c>
      <c r="AD82" s="5"/>
      <c r="AE82" s="12"/>
      <c r="AF82" s="12"/>
      <c r="AG82" s="13"/>
      <c r="AH82" s="12"/>
      <c r="AI82" s="12"/>
      <c r="AJ82" s="14"/>
      <c r="AK82" s="9" t="n">
        <f aca="false">AI82*AJ82</f>
        <v>0</v>
      </c>
      <c r="AM82" s="15" t="str">
        <f aca="false">+A82</f>
        <v>NO</v>
      </c>
      <c r="AN82" s="15" t="n">
        <f aca="false">+B82</f>
        <v>30650940667</v>
      </c>
      <c r="AO82" s="15" t="str">
        <f aca="false">+C82</f>
        <v>Bustos &amp; Hope SH</v>
      </c>
      <c r="AP82" s="15" t="str">
        <f aca="false">+D82</f>
        <v>Responsable Inscripto</v>
      </c>
      <c r="AQ82" s="15" t="n">
        <f aca="false">E82</f>
        <v>5</v>
      </c>
      <c r="AR82" s="15" t="str">
        <f aca="false">TEXT(DAY(F82),"00")&amp;"/"&amp;TEXT(MONTH(F82),"00")&amp;"/"&amp;YEAR(F82)</f>
        <v>18/11/2025</v>
      </c>
      <c r="AS82" s="15" t="str">
        <f aca="false">TEXT(DAY(G82),"00")&amp;"/"&amp;TEXT(MONTH(G82),"00")&amp;"/"&amp;YEAR(G82)</f>
        <v>01/10/2025</v>
      </c>
      <c r="AT82" s="15" t="str">
        <f aca="false">TEXT(DAY(H82),"00")&amp;"/"&amp;TEXT(MONTH(H82),"00")&amp;"/"&amp;YEAR(H82)</f>
        <v>31/10/2025</v>
      </c>
      <c r="AU82" s="15" t="str">
        <f aca="false">TEXT(DAY(I82),"00")&amp;"/"&amp;TEXT(MONTH(I82),"00")&amp;"/"&amp;YEAR(I82)</f>
        <v>18/11/2025</v>
      </c>
      <c r="AV82" s="15" t="str">
        <f aca="false">IF(J82="","",J82)</f>
        <v/>
      </c>
      <c r="AW82" s="15" t="str">
        <f aca="false">IFERROR(VLOOKUP(K82,TiposComprobantes!$B$2:$C$37,2,0),"")</f>
        <v/>
      </c>
      <c r="AX82" s="15" t="str">
        <f aca="false">IFERROR(VLOOKUP(M82,TipoConceptos!$B$2:$C$4,2,0),"")</f>
        <v/>
      </c>
      <c r="AY82" s="15" t="n">
        <f aca="false">N82</f>
        <v>0</v>
      </c>
      <c r="AZ82" s="15" t="n">
        <f aca="false">IFERROR(VLOOKUP(O82,CondicionReceptor!$B$2:$C$12,2,0),0)</f>
        <v>0</v>
      </c>
      <c r="BA82" s="15" t="n">
        <f aca="false">IFERROR(VLOOKUP(Q82,TiposDocumentos!$B$2:$C$37,2,0),99)</f>
        <v>99</v>
      </c>
      <c r="BB82" s="15" t="n">
        <f aca="false">R82</f>
        <v>0</v>
      </c>
      <c r="BC82" s="15" t="str">
        <f aca="false">IF(S82="","",S82)</f>
        <v/>
      </c>
      <c r="BD82" s="15" t="str">
        <f aca="false">IF(T82="","",T82)</f>
        <v/>
      </c>
      <c r="BE82" s="15" t="str">
        <f aca="false">IF(U82="","",U82)</f>
        <v/>
      </c>
      <c r="BF82" s="15" t="str">
        <f aca="false">IF(V82="","",V82)</f>
        <v>Agregar items para hacer Factura Larga 14</v>
      </c>
      <c r="BG82" s="15" t="n">
        <f aca="false">IF(W82="","",W82)</f>
        <v>9.1</v>
      </c>
      <c r="BH82" s="15" t="n">
        <f aca="false">IF(X82="","",X82)</f>
        <v>5.4</v>
      </c>
      <c r="BI82" s="15" t="n">
        <f aca="false">IF(Y82="",0,Y82)</f>
        <v>0</v>
      </c>
      <c r="BJ82" s="11" t="n">
        <f aca="false">IF(Z82="","",Z82)</f>
        <v>49.14</v>
      </c>
      <c r="BK82" s="15" t="n">
        <f aca="false">VLOOKUP(AA82,TiposIVA!$B$2:$C$11,2,0)</f>
        <v>4</v>
      </c>
      <c r="BL82" s="11" t="n">
        <f aca="false">IF(AB82="","",AB82)</f>
        <v>5.16</v>
      </c>
      <c r="BM82" s="11" t="n">
        <f aca="false">IF(AC82="","",AC82)</f>
        <v>54.3</v>
      </c>
      <c r="BN82" s="16" t="str">
        <f aca="false">IFERROR(VLOOKUP(AD82,TiposComprobantes!$B$2:$C$37,2,0),"")</f>
        <v/>
      </c>
      <c r="BO82" s="16" t="str">
        <f aca="false">IF(AE82="","",AE82)</f>
        <v/>
      </c>
      <c r="BP82" s="16" t="str">
        <f aca="false">IF(AF82="","",AF82)</f>
        <v/>
      </c>
      <c r="BQ82" s="16" t="str">
        <f aca="false">IFERROR(VLOOKUP(AG82,TiposTributos!$B$1:$C$12,2,0),"")</f>
        <v/>
      </c>
      <c r="BR82" s="16" t="str">
        <f aca="false">IF(AH82="","",AH82)</f>
        <v/>
      </c>
      <c r="BS82" s="11" t="n">
        <f aca="false">AI82</f>
        <v>0</v>
      </c>
      <c r="BT82" s="11" t="n">
        <f aca="false">AJ82*100</f>
        <v>0</v>
      </c>
      <c r="BU82" s="11" t="n">
        <f aca="false">AK82</f>
        <v>0</v>
      </c>
      <c r="BW82" s="15" t="str">
        <f aca="false">IF(F82="","",CONCATENATE(AM82,"|'",AN82,"'|'",AO82,"'|'",AP82,"'|'",AQ82,"'|'",AR82,"'|'",AS82,"'|'",AT82,"'|'",AU82,"'|",AV82,"|",AW82,"|",AX82,"|'",AY82,"'|",AZ82,"|",BA82,"|",BB82,"|'",BC82,"'|'",BD82,"'|'",BE82,"'|'",BF82,"'|",BG82,"|",BH82,"|",BI82,"|",BJ82,"|",BK82,"|",BL82,"|",BM82,"|",BN82,"|",BO82,"|",BP82,"|",BQ82,"|'",BR82,"'|",BS82,"|",BT82,"|",BU82))</f>
        <v>NO|'30650940667'|'Bustos &amp; Hope SH'|'Responsable Inscripto'|'5'|'18/11/2025'|'01/10/2025'|'31/10/2025'|'18/11/2025'||||'0'|0|99|0|''|''|''|'Agregar items para hacer Factura Larga 14'|9,1|5,4|0|49,14|4|5,16|54,3|||||''|0|0|0</v>
      </c>
    </row>
    <row r="83" customFormat="false" ht="12.75" hidden="false" customHeight="false" outlineLevel="0" collapsed="false">
      <c r="A83" s="5" t="s">
        <v>88</v>
      </c>
      <c r="B83" s="1" t="n">
        <v>30650940667</v>
      </c>
      <c r="C83" s="5" t="s">
        <v>38</v>
      </c>
      <c r="D83" s="5" t="s">
        <v>39</v>
      </c>
      <c r="E83" s="1" t="n">
        <v>5</v>
      </c>
      <c r="F83" s="6" t="n">
        <f aca="true">TODAY()</f>
        <v>45979</v>
      </c>
      <c r="G83" s="7" t="n">
        <f aca="false">DATE(YEAR(H83),MONTH(H83),1)</f>
        <v>45931</v>
      </c>
      <c r="H83" s="7" t="n">
        <f aca="false">EOMONTH(F83,-1)</f>
        <v>45961</v>
      </c>
      <c r="I83" s="7" t="n">
        <f aca="false">F83</f>
        <v>45979</v>
      </c>
      <c r="K83" s="5"/>
      <c r="L83" s="8" t="str">
        <f aca="false">IF(K83="","",RIGHT(K83,1))</f>
        <v/>
      </c>
      <c r="M83" s="5"/>
      <c r="N83" s="5"/>
      <c r="P83" s="8" t="str">
        <f aca="false">IF(K83="","",VLOOKUP(O83,CondicionReceptor!$B$2:$D$12,3,0))</f>
        <v/>
      </c>
      <c r="Q83" s="5"/>
      <c r="V83" s="5" t="s">
        <v>103</v>
      </c>
      <c r="W83" s="1" t="n">
        <v>11.4</v>
      </c>
      <c r="X83" s="1" t="n">
        <v>6.8</v>
      </c>
      <c r="Z83" s="9" t="n">
        <f aca="false">ROUND(W83*X83-Y83,2)</f>
        <v>77.52</v>
      </c>
      <c r="AA83" s="10" t="n">
        <v>0.21</v>
      </c>
      <c r="AB83" s="11" t="n">
        <f aca="false">ROUND(IFERROR(Z83*AA83,0),2)</f>
        <v>16.28</v>
      </c>
      <c r="AC83" s="11" t="n">
        <f aca="false">AB83+Z83</f>
        <v>93.8</v>
      </c>
      <c r="AD83" s="5"/>
      <c r="AE83" s="12"/>
      <c r="AF83" s="12"/>
      <c r="AG83" s="13"/>
      <c r="AH83" s="12"/>
      <c r="AI83" s="12"/>
      <c r="AJ83" s="14"/>
      <c r="AK83" s="9" t="n">
        <f aca="false">AI83*AJ83</f>
        <v>0</v>
      </c>
      <c r="AM83" s="15" t="str">
        <f aca="false">+A83</f>
        <v>NO</v>
      </c>
      <c r="AN83" s="15" t="n">
        <f aca="false">+B83</f>
        <v>30650940667</v>
      </c>
      <c r="AO83" s="15" t="str">
        <f aca="false">+C83</f>
        <v>Bustos &amp; Hope SH</v>
      </c>
      <c r="AP83" s="15" t="str">
        <f aca="false">+D83</f>
        <v>Responsable Inscripto</v>
      </c>
      <c r="AQ83" s="15" t="n">
        <f aca="false">E83</f>
        <v>5</v>
      </c>
      <c r="AR83" s="15" t="str">
        <f aca="false">TEXT(DAY(F83),"00")&amp;"/"&amp;TEXT(MONTH(F83),"00")&amp;"/"&amp;YEAR(F83)</f>
        <v>18/11/2025</v>
      </c>
      <c r="AS83" s="15" t="str">
        <f aca="false">TEXT(DAY(G83),"00")&amp;"/"&amp;TEXT(MONTH(G83),"00")&amp;"/"&amp;YEAR(G83)</f>
        <v>01/10/2025</v>
      </c>
      <c r="AT83" s="15" t="str">
        <f aca="false">TEXT(DAY(H83),"00")&amp;"/"&amp;TEXT(MONTH(H83),"00")&amp;"/"&amp;YEAR(H83)</f>
        <v>31/10/2025</v>
      </c>
      <c r="AU83" s="15" t="str">
        <f aca="false">TEXT(DAY(I83),"00")&amp;"/"&amp;TEXT(MONTH(I83),"00")&amp;"/"&amp;YEAR(I83)</f>
        <v>18/11/2025</v>
      </c>
      <c r="AV83" s="15" t="str">
        <f aca="false">IF(J83="","",J83)</f>
        <v/>
      </c>
      <c r="AW83" s="15" t="str">
        <f aca="false">IFERROR(VLOOKUP(K83,TiposComprobantes!$B$2:$C$37,2,0),"")</f>
        <v/>
      </c>
      <c r="AX83" s="15" t="str">
        <f aca="false">IFERROR(VLOOKUP(M83,TipoConceptos!$B$2:$C$4,2,0),"")</f>
        <v/>
      </c>
      <c r="AY83" s="15" t="n">
        <f aca="false">N83</f>
        <v>0</v>
      </c>
      <c r="AZ83" s="15" t="n">
        <f aca="false">IFERROR(VLOOKUP(O83,CondicionReceptor!$B$2:$C$12,2,0),0)</f>
        <v>0</v>
      </c>
      <c r="BA83" s="15" t="n">
        <f aca="false">IFERROR(VLOOKUP(Q83,TiposDocumentos!$B$2:$C$37,2,0),99)</f>
        <v>99</v>
      </c>
      <c r="BB83" s="15" t="n">
        <f aca="false">R83</f>
        <v>0</v>
      </c>
      <c r="BC83" s="15" t="str">
        <f aca="false">IF(S83="","",S83)</f>
        <v/>
      </c>
      <c r="BD83" s="15" t="str">
        <f aca="false">IF(T83="","",T83)</f>
        <v/>
      </c>
      <c r="BE83" s="15" t="str">
        <f aca="false">IF(U83="","",U83)</f>
        <v/>
      </c>
      <c r="BF83" s="15" t="str">
        <f aca="false">IF(V83="","",V83)</f>
        <v>Agregar items para hacer Factura Larga 15</v>
      </c>
      <c r="BG83" s="15" t="n">
        <f aca="false">IF(W83="","",W83)</f>
        <v>11.4</v>
      </c>
      <c r="BH83" s="15" t="n">
        <f aca="false">IF(X83="","",X83)</f>
        <v>6.8</v>
      </c>
      <c r="BI83" s="15" t="n">
        <f aca="false">IF(Y83="",0,Y83)</f>
        <v>0</v>
      </c>
      <c r="BJ83" s="11" t="n">
        <f aca="false">IF(Z83="","",Z83)</f>
        <v>77.52</v>
      </c>
      <c r="BK83" s="15" t="n">
        <f aca="false">VLOOKUP(AA83,TiposIVA!$B$2:$C$11,2,0)</f>
        <v>5</v>
      </c>
      <c r="BL83" s="11" t="n">
        <f aca="false">IF(AB83="","",AB83)</f>
        <v>16.28</v>
      </c>
      <c r="BM83" s="11" t="n">
        <f aca="false">IF(AC83="","",AC83)</f>
        <v>93.8</v>
      </c>
      <c r="BN83" s="16" t="str">
        <f aca="false">IFERROR(VLOOKUP(AD83,TiposComprobantes!$B$2:$C$37,2,0),"")</f>
        <v/>
      </c>
      <c r="BO83" s="16" t="str">
        <f aca="false">IF(AE83="","",AE83)</f>
        <v/>
      </c>
      <c r="BP83" s="16" t="str">
        <f aca="false">IF(AF83="","",AF83)</f>
        <v/>
      </c>
      <c r="BQ83" s="16" t="str">
        <f aca="false">IFERROR(VLOOKUP(AG83,TiposTributos!$B$1:$C$12,2,0),"")</f>
        <v/>
      </c>
      <c r="BR83" s="16" t="str">
        <f aca="false">IF(AH83="","",AH83)</f>
        <v/>
      </c>
      <c r="BS83" s="11" t="n">
        <f aca="false">AI83</f>
        <v>0</v>
      </c>
      <c r="BT83" s="11" t="n">
        <f aca="false">AJ83*100</f>
        <v>0</v>
      </c>
      <c r="BU83" s="11" t="n">
        <f aca="false">AK83</f>
        <v>0</v>
      </c>
      <c r="BW83" s="15" t="str">
        <f aca="false">IF(F83="","",CONCATENATE(AM83,"|'",AN83,"'|'",AO83,"'|'",AP83,"'|'",AQ83,"'|'",AR83,"'|'",AS83,"'|'",AT83,"'|'",AU83,"'|",AV83,"|",AW83,"|",AX83,"|'",AY83,"'|",AZ83,"|",BA83,"|",BB83,"|'",BC83,"'|'",BD83,"'|'",BE83,"'|'",BF83,"'|",BG83,"|",BH83,"|",BI83,"|",BJ83,"|",BK83,"|",BL83,"|",BM83,"|",BN83,"|",BO83,"|",BP83,"|",BQ83,"|'",BR83,"'|",BS83,"|",BT83,"|",BU83))</f>
        <v>NO|'30650940667'|'Bustos &amp; Hope SH'|'Responsable Inscripto'|'5'|'18/11/2025'|'01/10/2025'|'31/10/2025'|'18/11/2025'||||'0'|0|99|0|''|''|''|'Agregar items para hacer Factura Larga 15'|11,4|6,8|0|77,52|5|16,28|93,8|||||''|0|0|0</v>
      </c>
    </row>
    <row r="84" customFormat="false" ht="12.75" hidden="false" customHeight="false" outlineLevel="0" collapsed="false">
      <c r="A84" s="5" t="s">
        <v>88</v>
      </c>
      <c r="B84" s="1" t="n">
        <v>30650940667</v>
      </c>
      <c r="C84" s="5" t="s">
        <v>38</v>
      </c>
      <c r="D84" s="5" t="s">
        <v>39</v>
      </c>
      <c r="E84" s="1" t="n">
        <v>5</v>
      </c>
      <c r="F84" s="6" t="n">
        <f aca="true">TODAY()</f>
        <v>45979</v>
      </c>
      <c r="G84" s="7" t="n">
        <f aca="false">DATE(YEAR(H84),MONTH(H84),1)</f>
        <v>45931</v>
      </c>
      <c r="H84" s="7" t="n">
        <f aca="false">EOMONTH(F84,-1)</f>
        <v>45961</v>
      </c>
      <c r="I84" s="7" t="n">
        <f aca="false">F84</f>
        <v>45979</v>
      </c>
      <c r="K84" s="5"/>
      <c r="L84" s="8" t="str">
        <f aca="false">IF(K84="","",RIGHT(K84,1))</f>
        <v/>
      </c>
      <c r="M84" s="5"/>
      <c r="N84" s="5"/>
      <c r="P84" s="8" t="str">
        <f aca="false">IF(K84="","",VLOOKUP(O84,CondicionReceptor!$B$2:$D$12,3,0))</f>
        <v/>
      </c>
      <c r="Q84" s="5"/>
      <c r="V84" s="5" t="s">
        <v>104</v>
      </c>
      <c r="W84" s="1" t="n">
        <v>13.6</v>
      </c>
      <c r="X84" s="1" t="n">
        <v>15</v>
      </c>
      <c r="Z84" s="9" t="n">
        <f aca="false">ROUND(W84*X84-Y84,2)</f>
        <v>204</v>
      </c>
      <c r="AA84" s="10" t="n">
        <v>0.27</v>
      </c>
      <c r="AB84" s="11" t="n">
        <f aca="false">ROUND(IFERROR(Z84*AA84,0),2)</f>
        <v>55.08</v>
      </c>
      <c r="AC84" s="11" t="n">
        <f aca="false">AB84+Z84</f>
        <v>259.08</v>
      </c>
      <c r="AD84" s="5"/>
      <c r="AE84" s="12"/>
      <c r="AF84" s="12"/>
      <c r="AG84" s="13"/>
      <c r="AH84" s="12"/>
      <c r="AI84" s="12"/>
      <c r="AJ84" s="14"/>
      <c r="AK84" s="9" t="n">
        <f aca="false">AI84*AJ84</f>
        <v>0</v>
      </c>
      <c r="AM84" s="15" t="str">
        <f aca="false">+A84</f>
        <v>NO</v>
      </c>
      <c r="AN84" s="15" t="n">
        <f aca="false">+B84</f>
        <v>30650940667</v>
      </c>
      <c r="AO84" s="15" t="str">
        <f aca="false">+C84</f>
        <v>Bustos &amp; Hope SH</v>
      </c>
      <c r="AP84" s="15" t="str">
        <f aca="false">+D84</f>
        <v>Responsable Inscripto</v>
      </c>
      <c r="AQ84" s="15" t="n">
        <f aca="false">E84</f>
        <v>5</v>
      </c>
      <c r="AR84" s="15" t="str">
        <f aca="false">TEXT(DAY(F84),"00")&amp;"/"&amp;TEXT(MONTH(F84),"00")&amp;"/"&amp;YEAR(F84)</f>
        <v>18/11/2025</v>
      </c>
      <c r="AS84" s="15" t="str">
        <f aca="false">TEXT(DAY(G84),"00")&amp;"/"&amp;TEXT(MONTH(G84),"00")&amp;"/"&amp;YEAR(G84)</f>
        <v>01/10/2025</v>
      </c>
      <c r="AT84" s="15" t="str">
        <f aca="false">TEXT(DAY(H84),"00")&amp;"/"&amp;TEXT(MONTH(H84),"00")&amp;"/"&amp;YEAR(H84)</f>
        <v>31/10/2025</v>
      </c>
      <c r="AU84" s="15" t="str">
        <f aca="false">TEXT(DAY(I84),"00")&amp;"/"&amp;TEXT(MONTH(I84),"00")&amp;"/"&amp;YEAR(I84)</f>
        <v>18/11/2025</v>
      </c>
      <c r="AV84" s="15" t="str">
        <f aca="false">IF(J84="","",J84)</f>
        <v/>
      </c>
      <c r="AW84" s="15" t="str">
        <f aca="false">IFERROR(VLOOKUP(K84,TiposComprobantes!$B$2:$C$37,2,0),"")</f>
        <v/>
      </c>
      <c r="AX84" s="15" t="str">
        <f aca="false">IFERROR(VLOOKUP(M84,TipoConceptos!$B$2:$C$4,2,0),"")</f>
        <v/>
      </c>
      <c r="AY84" s="15" t="n">
        <f aca="false">N84</f>
        <v>0</v>
      </c>
      <c r="AZ84" s="15" t="n">
        <f aca="false">IFERROR(VLOOKUP(O84,CondicionReceptor!$B$2:$C$12,2,0),0)</f>
        <v>0</v>
      </c>
      <c r="BA84" s="15" t="n">
        <f aca="false">IFERROR(VLOOKUP(Q84,TiposDocumentos!$B$2:$C$37,2,0),99)</f>
        <v>99</v>
      </c>
      <c r="BB84" s="15" t="n">
        <f aca="false">R84</f>
        <v>0</v>
      </c>
      <c r="BC84" s="15" t="str">
        <f aca="false">IF(S84="","",S84)</f>
        <v/>
      </c>
      <c r="BD84" s="15" t="str">
        <f aca="false">IF(T84="","",T84)</f>
        <v/>
      </c>
      <c r="BE84" s="15" t="str">
        <f aca="false">IF(U84="","",U84)</f>
        <v/>
      </c>
      <c r="BF84" s="15" t="str">
        <f aca="false">IF(V84="","",V84)</f>
        <v>Agregar items para hacer Factura Larga 16</v>
      </c>
      <c r="BG84" s="15" t="n">
        <f aca="false">IF(W84="","",W84)</f>
        <v>13.6</v>
      </c>
      <c r="BH84" s="15" t="n">
        <f aca="false">IF(X84="","",X84)</f>
        <v>15</v>
      </c>
      <c r="BI84" s="15" t="n">
        <f aca="false">IF(Y84="",0,Y84)</f>
        <v>0</v>
      </c>
      <c r="BJ84" s="11" t="n">
        <f aca="false">IF(Z84="","",Z84)</f>
        <v>204</v>
      </c>
      <c r="BK84" s="15" t="n">
        <f aca="false">VLOOKUP(AA84,TiposIVA!$B$2:$C$11,2,0)</f>
        <v>6</v>
      </c>
      <c r="BL84" s="11" t="n">
        <f aca="false">IF(AB84="","",AB84)</f>
        <v>55.08</v>
      </c>
      <c r="BM84" s="11" t="n">
        <f aca="false">IF(AC84="","",AC84)</f>
        <v>259.08</v>
      </c>
      <c r="BN84" s="16" t="str">
        <f aca="false">IFERROR(VLOOKUP(AD84,TiposComprobantes!$B$2:$C$37,2,0),"")</f>
        <v/>
      </c>
      <c r="BO84" s="16" t="str">
        <f aca="false">IF(AE84="","",AE84)</f>
        <v/>
      </c>
      <c r="BP84" s="16" t="str">
        <f aca="false">IF(AF84="","",AF84)</f>
        <v/>
      </c>
      <c r="BQ84" s="16" t="str">
        <f aca="false">IFERROR(VLOOKUP(AG84,TiposTributos!$B$1:$C$12,2,0),"")</f>
        <v/>
      </c>
      <c r="BR84" s="16" t="str">
        <f aca="false">IF(AH84="","",AH84)</f>
        <v/>
      </c>
      <c r="BS84" s="11" t="n">
        <f aca="false">AI84</f>
        <v>0</v>
      </c>
      <c r="BT84" s="11" t="n">
        <f aca="false">AJ84*100</f>
        <v>0</v>
      </c>
      <c r="BU84" s="11" t="n">
        <f aca="false">AK84</f>
        <v>0</v>
      </c>
      <c r="BW84" s="15" t="str">
        <f aca="false">IF(F84="","",CONCATENATE(AM84,"|'",AN84,"'|'",AO84,"'|'",AP84,"'|'",AQ84,"'|'",AR84,"'|'",AS84,"'|'",AT84,"'|'",AU84,"'|",AV84,"|",AW84,"|",AX84,"|'",AY84,"'|",AZ84,"|",BA84,"|",BB84,"|'",BC84,"'|'",BD84,"'|'",BE84,"'|'",BF84,"'|",BG84,"|",BH84,"|",BI84,"|",BJ84,"|",BK84,"|",BL84,"|",BM84,"|",BN84,"|",BO84,"|",BP84,"|",BQ84,"|'",BR84,"'|",BS84,"|",BT84,"|",BU84))</f>
        <v>NO|'30650940667'|'Bustos &amp; Hope SH'|'Responsable Inscripto'|'5'|'18/11/2025'|'01/10/2025'|'31/10/2025'|'18/11/2025'||||'0'|0|99|0|''|''|''|'Agregar items para hacer Factura Larga 16'|13,6|15|0|204|6|55,08|259,08|||||''|0|0|0</v>
      </c>
    </row>
    <row r="85" customFormat="false" ht="12.75" hidden="false" customHeight="false" outlineLevel="0" collapsed="false">
      <c r="A85" s="5" t="s">
        <v>88</v>
      </c>
      <c r="B85" s="1" t="n">
        <v>30650940667</v>
      </c>
      <c r="C85" s="5" t="s">
        <v>38</v>
      </c>
      <c r="D85" s="5" t="s">
        <v>39</v>
      </c>
      <c r="E85" s="1" t="n">
        <v>5</v>
      </c>
      <c r="F85" s="6" t="n">
        <f aca="true">TODAY()</f>
        <v>45979</v>
      </c>
      <c r="G85" s="7" t="n">
        <f aca="false">DATE(YEAR(H85),MONTH(H85),1)</f>
        <v>45931</v>
      </c>
      <c r="H85" s="7" t="n">
        <f aca="false">EOMONTH(F85,-1)</f>
        <v>45961</v>
      </c>
      <c r="I85" s="7" t="n">
        <f aca="false">F85</f>
        <v>45979</v>
      </c>
      <c r="K85" s="5"/>
      <c r="L85" s="8" t="str">
        <f aca="false">IF(K85="","",RIGHT(K85,1))</f>
        <v/>
      </c>
      <c r="M85" s="5"/>
      <c r="N85" s="5"/>
      <c r="P85" s="8" t="str">
        <f aca="false">IF(K85="","",VLOOKUP(O85,CondicionReceptor!$B$2:$D$12,3,0))</f>
        <v/>
      </c>
      <c r="Q85" s="5"/>
      <c r="V85" s="5" t="s">
        <v>105</v>
      </c>
      <c r="W85" s="1" t="n">
        <v>230</v>
      </c>
      <c r="X85" s="1" t="n">
        <v>10</v>
      </c>
      <c r="Z85" s="9" t="n">
        <f aca="false">ROUND(W85*X85-Y85,2)</f>
        <v>2300</v>
      </c>
      <c r="AA85" s="10" t="n">
        <v>0.025</v>
      </c>
      <c r="AB85" s="11" t="n">
        <f aca="false">ROUND(IFERROR(Z85*AA85,0),2)</f>
        <v>57.5</v>
      </c>
      <c r="AC85" s="11" t="n">
        <f aca="false">AB85+Z85</f>
        <v>2357.5</v>
      </c>
      <c r="AD85" s="5"/>
      <c r="AE85" s="12"/>
      <c r="AF85" s="12"/>
      <c r="AG85" s="13"/>
      <c r="AH85" s="12"/>
      <c r="AI85" s="12"/>
      <c r="AJ85" s="14"/>
      <c r="AK85" s="9" t="n">
        <f aca="false">AI85*AJ85</f>
        <v>0</v>
      </c>
      <c r="AM85" s="15" t="str">
        <f aca="false">+A85</f>
        <v>NO</v>
      </c>
      <c r="AN85" s="15" t="n">
        <f aca="false">+B85</f>
        <v>30650940667</v>
      </c>
      <c r="AO85" s="15" t="str">
        <f aca="false">+C85</f>
        <v>Bustos &amp; Hope SH</v>
      </c>
      <c r="AP85" s="15" t="str">
        <f aca="false">+D85</f>
        <v>Responsable Inscripto</v>
      </c>
      <c r="AQ85" s="15" t="n">
        <f aca="false">E85</f>
        <v>5</v>
      </c>
      <c r="AR85" s="15" t="str">
        <f aca="false">TEXT(DAY(F85),"00")&amp;"/"&amp;TEXT(MONTH(F85),"00")&amp;"/"&amp;YEAR(F85)</f>
        <v>18/11/2025</v>
      </c>
      <c r="AS85" s="15" t="str">
        <f aca="false">TEXT(DAY(G85),"00")&amp;"/"&amp;TEXT(MONTH(G85),"00")&amp;"/"&amp;YEAR(G85)</f>
        <v>01/10/2025</v>
      </c>
      <c r="AT85" s="15" t="str">
        <f aca="false">TEXT(DAY(H85),"00")&amp;"/"&amp;TEXT(MONTH(H85),"00")&amp;"/"&amp;YEAR(H85)</f>
        <v>31/10/2025</v>
      </c>
      <c r="AU85" s="15" t="str">
        <f aca="false">TEXT(DAY(I85),"00")&amp;"/"&amp;TEXT(MONTH(I85),"00")&amp;"/"&amp;YEAR(I85)</f>
        <v>18/11/2025</v>
      </c>
      <c r="AV85" s="15" t="str">
        <f aca="false">IF(J85="","",J85)</f>
        <v/>
      </c>
      <c r="AW85" s="15" t="str">
        <f aca="false">IFERROR(VLOOKUP(K85,TiposComprobantes!$B$2:$C$37,2,0),"")</f>
        <v/>
      </c>
      <c r="AX85" s="15" t="str">
        <f aca="false">IFERROR(VLOOKUP(M85,TipoConceptos!$B$2:$C$4,2,0),"")</f>
        <v/>
      </c>
      <c r="AY85" s="15" t="n">
        <f aca="false">N85</f>
        <v>0</v>
      </c>
      <c r="AZ85" s="15" t="n">
        <f aca="false">IFERROR(VLOOKUP(O85,CondicionReceptor!$B$2:$C$12,2,0),0)</f>
        <v>0</v>
      </c>
      <c r="BA85" s="15" t="n">
        <f aca="false">IFERROR(VLOOKUP(Q85,TiposDocumentos!$B$2:$C$37,2,0),99)</f>
        <v>99</v>
      </c>
      <c r="BB85" s="15" t="n">
        <f aca="false">R85</f>
        <v>0</v>
      </c>
      <c r="BC85" s="15" t="str">
        <f aca="false">IF(S85="","",S85)</f>
        <v/>
      </c>
      <c r="BD85" s="15" t="str">
        <f aca="false">IF(T85="","",T85)</f>
        <v/>
      </c>
      <c r="BE85" s="15" t="str">
        <f aca="false">IF(U85="","",U85)</f>
        <v/>
      </c>
      <c r="BF85" s="15" t="str">
        <f aca="false">IF(V85="","",V85)</f>
        <v>Agregar items para hacer Factura Larga 17</v>
      </c>
      <c r="BG85" s="15" t="n">
        <f aca="false">IF(W85="","",W85)</f>
        <v>230</v>
      </c>
      <c r="BH85" s="15" t="n">
        <f aca="false">IF(X85="","",X85)</f>
        <v>10</v>
      </c>
      <c r="BI85" s="15" t="n">
        <f aca="false">IF(Y85="",0,Y85)</f>
        <v>0</v>
      </c>
      <c r="BJ85" s="11" t="n">
        <f aca="false">IF(Z85="","",Z85)</f>
        <v>2300</v>
      </c>
      <c r="BK85" s="15" t="n">
        <f aca="false">VLOOKUP(AA85,TiposIVA!$B$2:$C$11,2,0)</f>
        <v>9</v>
      </c>
      <c r="BL85" s="11" t="n">
        <f aca="false">IF(AB85="","",AB85)</f>
        <v>57.5</v>
      </c>
      <c r="BM85" s="11" t="n">
        <f aca="false">IF(AC85="","",AC85)</f>
        <v>2357.5</v>
      </c>
      <c r="BN85" s="16" t="str">
        <f aca="false">IFERROR(VLOOKUP(AD85,TiposComprobantes!$B$2:$C$37,2,0),"")</f>
        <v/>
      </c>
      <c r="BO85" s="16" t="str">
        <f aca="false">IF(AE85="","",AE85)</f>
        <v/>
      </c>
      <c r="BP85" s="16" t="str">
        <f aca="false">IF(AF85="","",AF85)</f>
        <v/>
      </c>
      <c r="BQ85" s="16" t="str">
        <f aca="false">IFERROR(VLOOKUP(AG85,TiposTributos!$B$1:$C$12,2,0),"")</f>
        <v/>
      </c>
      <c r="BR85" s="16" t="str">
        <f aca="false">IF(AH85="","",AH85)</f>
        <v/>
      </c>
      <c r="BS85" s="11" t="n">
        <f aca="false">AI85</f>
        <v>0</v>
      </c>
      <c r="BT85" s="11" t="n">
        <f aca="false">AJ85*100</f>
        <v>0</v>
      </c>
      <c r="BU85" s="11" t="n">
        <f aca="false">AK85</f>
        <v>0</v>
      </c>
      <c r="BW85" s="15" t="str">
        <f aca="false">IF(F85="","",CONCATENATE(AM85,"|'",AN85,"'|'",AO85,"'|'",AP85,"'|'",AQ85,"'|'",AR85,"'|'",AS85,"'|'",AT85,"'|'",AU85,"'|",AV85,"|",AW85,"|",AX85,"|'",AY85,"'|",AZ85,"|",BA85,"|",BB85,"|'",BC85,"'|'",BD85,"'|'",BE85,"'|'",BF85,"'|",BG85,"|",BH85,"|",BI85,"|",BJ85,"|",BK85,"|",BL85,"|",BM85,"|",BN85,"|",BO85,"|",BP85,"|",BQ85,"|'",BR85,"'|",BS85,"|",BT85,"|",BU85))</f>
        <v>NO|'30650940667'|'Bustos &amp; Hope SH'|'Responsable Inscripto'|'5'|'18/11/2025'|'01/10/2025'|'31/10/2025'|'18/11/2025'||||'0'|0|99|0|''|''|''|'Agregar items para hacer Factura Larga 17'|230|10|0|2300|9|57,5|2357,5|||||''|0|0|0</v>
      </c>
    </row>
    <row r="86" customFormat="false" ht="12.75" hidden="false" customHeight="false" outlineLevel="0" collapsed="false">
      <c r="A86" s="5" t="s">
        <v>88</v>
      </c>
      <c r="B86" s="1" t="n">
        <v>30650940667</v>
      </c>
      <c r="C86" s="5" t="s">
        <v>38</v>
      </c>
      <c r="D86" s="5" t="s">
        <v>39</v>
      </c>
      <c r="E86" s="1" t="n">
        <v>5</v>
      </c>
      <c r="F86" s="6" t="n">
        <f aca="true">TODAY()</f>
        <v>45979</v>
      </c>
      <c r="G86" s="7" t="n">
        <f aca="false">DATE(YEAR(H86),MONTH(H86),1)</f>
        <v>45931</v>
      </c>
      <c r="H86" s="7" t="n">
        <f aca="false">EOMONTH(F86,-1)</f>
        <v>45961</v>
      </c>
      <c r="I86" s="7" t="n">
        <f aca="false">F86</f>
        <v>45979</v>
      </c>
      <c r="K86" s="5"/>
      <c r="L86" s="8" t="str">
        <f aca="false">IF(K86="","",RIGHT(K86,1))</f>
        <v/>
      </c>
      <c r="M86" s="5"/>
      <c r="N86" s="5"/>
      <c r="P86" s="8" t="str">
        <f aca="false">IF(K86="","",VLOOKUP(O86,CondicionReceptor!$B$2:$D$12,3,0))</f>
        <v/>
      </c>
      <c r="Q86" s="5"/>
      <c r="V86" s="5" t="s">
        <v>106</v>
      </c>
      <c r="W86" s="1" t="n">
        <v>454</v>
      </c>
      <c r="X86" s="1" t="n">
        <v>0.7</v>
      </c>
      <c r="Z86" s="9" t="n">
        <f aca="false">ROUND(W86*X86-Y86,2)</f>
        <v>317.8</v>
      </c>
      <c r="AA86" s="10" t="n">
        <v>0.05</v>
      </c>
      <c r="AB86" s="11" t="n">
        <f aca="false">ROUND(IFERROR(Z86*AA86,0),2)</f>
        <v>15.89</v>
      </c>
      <c r="AC86" s="11" t="n">
        <f aca="false">AB86+Z86</f>
        <v>333.69</v>
      </c>
      <c r="AD86" s="5"/>
      <c r="AE86" s="12"/>
      <c r="AF86" s="12"/>
      <c r="AG86" s="13"/>
      <c r="AH86" s="12"/>
      <c r="AI86" s="12"/>
      <c r="AJ86" s="14"/>
      <c r="AK86" s="9" t="n">
        <f aca="false">AI86*AJ86</f>
        <v>0</v>
      </c>
      <c r="AM86" s="15" t="str">
        <f aca="false">+A86</f>
        <v>NO</v>
      </c>
      <c r="AN86" s="15" t="n">
        <f aca="false">+B86</f>
        <v>30650940667</v>
      </c>
      <c r="AO86" s="15" t="str">
        <f aca="false">+C86</f>
        <v>Bustos &amp; Hope SH</v>
      </c>
      <c r="AP86" s="15" t="str">
        <f aca="false">+D86</f>
        <v>Responsable Inscripto</v>
      </c>
      <c r="AQ86" s="15" t="n">
        <f aca="false">E86</f>
        <v>5</v>
      </c>
      <c r="AR86" s="15" t="str">
        <f aca="false">TEXT(DAY(F86),"00")&amp;"/"&amp;TEXT(MONTH(F86),"00")&amp;"/"&amp;YEAR(F86)</f>
        <v>18/11/2025</v>
      </c>
      <c r="AS86" s="15" t="str">
        <f aca="false">TEXT(DAY(G86),"00")&amp;"/"&amp;TEXT(MONTH(G86),"00")&amp;"/"&amp;YEAR(G86)</f>
        <v>01/10/2025</v>
      </c>
      <c r="AT86" s="15" t="str">
        <f aca="false">TEXT(DAY(H86),"00")&amp;"/"&amp;TEXT(MONTH(H86),"00")&amp;"/"&amp;YEAR(H86)</f>
        <v>31/10/2025</v>
      </c>
      <c r="AU86" s="15" t="str">
        <f aca="false">TEXT(DAY(I86),"00")&amp;"/"&amp;TEXT(MONTH(I86),"00")&amp;"/"&amp;YEAR(I86)</f>
        <v>18/11/2025</v>
      </c>
      <c r="AV86" s="15" t="str">
        <f aca="false">IF(J86="","",J86)</f>
        <v/>
      </c>
      <c r="AW86" s="15" t="str">
        <f aca="false">IFERROR(VLOOKUP(K86,TiposComprobantes!$B$2:$C$37,2,0),"")</f>
        <v/>
      </c>
      <c r="AX86" s="15" t="str">
        <f aca="false">IFERROR(VLOOKUP(M86,TipoConceptos!$B$2:$C$4,2,0),"")</f>
        <v/>
      </c>
      <c r="AY86" s="15" t="n">
        <f aca="false">N86</f>
        <v>0</v>
      </c>
      <c r="AZ86" s="15" t="n">
        <f aca="false">IFERROR(VLOOKUP(O86,CondicionReceptor!$B$2:$C$12,2,0),0)</f>
        <v>0</v>
      </c>
      <c r="BA86" s="15" t="n">
        <f aca="false">IFERROR(VLOOKUP(Q86,TiposDocumentos!$B$2:$C$37,2,0),99)</f>
        <v>99</v>
      </c>
      <c r="BB86" s="15" t="n">
        <f aca="false">R86</f>
        <v>0</v>
      </c>
      <c r="BC86" s="15" t="str">
        <f aca="false">IF(S86="","",S86)</f>
        <v/>
      </c>
      <c r="BD86" s="15" t="str">
        <f aca="false">IF(T86="","",T86)</f>
        <v/>
      </c>
      <c r="BE86" s="15" t="str">
        <f aca="false">IF(U86="","",U86)</f>
        <v/>
      </c>
      <c r="BF86" s="15" t="str">
        <f aca="false">IF(V86="","",V86)</f>
        <v>Agregar items para hacer Factura Larga 18</v>
      </c>
      <c r="BG86" s="15" t="n">
        <f aca="false">IF(W86="","",W86)</f>
        <v>454</v>
      </c>
      <c r="BH86" s="15" t="n">
        <f aca="false">IF(X86="","",X86)</f>
        <v>0.7</v>
      </c>
      <c r="BI86" s="15" t="n">
        <f aca="false">IF(Y86="",0,Y86)</f>
        <v>0</v>
      </c>
      <c r="BJ86" s="11" t="n">
        <f aca="false">IF(Z86="","",Z86)</f>
        <v>317.8</v>
      </c>
      <c r="BK86" s="15" t="n">
        <f aca="false">VLOOKUP(AA86,TiposIVA!$B$2:$C$11,2,0)</f>
        <v>8</v>
      </c>
      <c r="BL86" s="11" t="n">
        <f aca="false">IF(AB86="","",AB86)</f>
        <v>15.89</v>
      </c>
      <c r="BM86" s="11" t="n">
        <f aca="false">IF(AC86="","",AC86)</f>
        <v>333.69</v>
      </c>
      <c r="BN86" s="16" t="str">
        <f aca="false">IFERROR(VLOOKUP(AD86,TiposComprobantes!$B$2:$C$37,2,0),"")</f>
        <v/>
      </c>
      <c r="BO86" s="16" t="str">
        <f aca="false">IF(AE86="","",AE86)</f>
        <v/>
      </c>
      <c r="BP86" s="16" t="str">
        <f aca="false">IF(AF86="","",AF86)</f>
        <v/>
      </c>
      <c r="BQ86" s="16" t="str">
        <f aca="false">IFERROR(VLOOKUP(AG86,TiposTributos!$B$1:$C$12,2,0),"")</f>
        <v/>
      </c>
      <c r="BR86" s="16" t="str">
        <f aca="false">IF(AH86="","",AH86)</f>
        <v/>
      </c>
      <c r="BS86" s="11" t="n">
        <f aca="false">AI86</f>
        <v>0</v>
      </c>
      <c r="BT86" s="11" t="n">
        <f aca="false">AJ86*100</f>
        <v>0</v>
      </c>
      <c r="BU86" s="11" t="n">
        <f aca="false">AK86</f>
        <v>0</v>
      </c>
      <c r="BW86" s="15" t="str">
        <f aca="false">IF(F86="","",CONCATENATE(AM86,"|'",AN86,"'|'",AO86,"'|'",AP86,"'|'",AQ86,"'|'",AR86,"'|'",AS86,"'|'",AT86,"'|'",AU86,"'|",AV86,"|",AW86,"|",AX86,"|'",AY86,"'|",AZ86,"|",BA86,"|",BB86,"|'",BC86,"'|'",BD86,"'|'",BE86,"'|'",BF86,"'|",BG86,"|",BH86,"|",BI86,"|",BJ86,"|",BK86,"|",BL86,"|",BM86,"|",BN86,"|",BO86,"|",BP86,"|",BQ86,"|'",BR86,"'|",BS86,"|",BT86,"|",BU86))</f>
        <v>NO|'30650940667'|'Bustos &amp; Hope SH'|'Responsable Inscripto'|'5'|'18/11/2025'|'01/10/2025'|'31/10/2025'|'18/11/2025'||||'0'|0|99|0|''|''|''|'Agregar items para hacer Factura Larga 18'|454|0,7|0|317,8|8|15,89|333,69|||||''|0|0|0</v>
      </c>
    </row>
    <row r="87" customFormat="false" ht="12.75" hidden="false" customHeight="false" outlineLevel="0" collapsed="false">
      <c r="A87" s="5" t="s">
        <v>88</v>
      </c>
      <c r="B87" s="1" t="n">
        <v>30650940667</v>
      </c>
      <c r="C87" s="5" t="s">
        <v>38</v>
      </c>
      <c r="D87" s="5" t="s">
        <v>39</v>
      </c>
      <c r="E87" s="1" t="n">
        <v>5</v>
      </c>
      <c r="F87" s="6" t="n">
        <f aca="true">TODAY()</f>
        <v>45979</v>
      </c>
      <c r="G87" s="7" t="n">
        <f aca="false">DATE(YEAR(H87),MONTH(H87),1)</f>
        <v>45931</v>
      </c>
      <c r="H87" s="7" t="n">
        <f aca="false">EOMONTH(F87,-1)</f>
        <v>45961</v>
      </c>
      <c r="I87" s="7" t="n">
        <f aca="false">F87</f>
        <v>45979</v>
      </c>
      <c r="K87" s="5"/>
      <c r="L87" s="8" t="str">
        <f aca="false">IF(K87="","",RIGHT(K87,1))</f>
        <v/>
      </c>
      <c r="M87" s="5"/>
      <c r="N87" s="5"/>
      <c r="P87" s="8" t="str">
        <f aca="false">IF(K87="","",VLOOKUP(O87,CondicionReceptor!$B$2:$D$12,3,0))</f>
        <v/>
      </c>
      <c r="Q87" s="5"/>
      <c r="V87" s="5" t="s">
        <v>89</v>
      </c>
      <c r="W87" s="1" t="n">
        <v>230</v>
      </c>
      <c r="X87" s="1" t="n">
        <v>11</v>
      </c>
      <c r="Z87" s="9" t="n">
        <f aca="false">ROUND(W87*X87-Y87,2)</f>
        <v>2530</v>
      </c>
      <c r="AA87" s="10" t="n">
        <v>0.025</v>
      </c>
      <c r="AB87" s="11" t="n">
        <f aca="false">ROUND(IFERROR(Z87*AA87,0),2)</f>
        <v>63.25</v>
      </c>
      <c r="AC87" s="11" t="n">
        <f aca="false">AB87+Z87</f>
        <v>2593.25</v>
      </c>
      <c r="AD87" s="5"/>
      <c r="AE87" s="12"/>
      <c r="AF87" s="12"/>
      <c r="AG87" s="13"/>
      <c r="AH87" s="12"/>
      <c r="AI87" s="12"/>
      <c r="AJ87" s="14"/>
      <c r="AK87" s="9" t="n">
        <f aca="false">AI87*AJ87</f>
        <v>0</v>
      </c>
      <c r="AM87" s="15" t="str">
        <f aca="false">+A87</f>
        <v>NO</v>
      </c>
      <c r="AN87" s="15" t="n">
        <f aca="false">+B87</f>
        <v>30650940667</v>
      </c>
      <c r="AO87" s="15" t="str">
        <f aca="false">+C87</f>
        <v>Bustos &amp; Hope SH</v>
      </c>
      <c r="AP87" s="15" t="str">
        <f aca="false">+D87</f>
        <v>Responsable Inscripto</v>
      </c>
      <c r="AQ87" s="15" t="n">
        <f aca="false">E87</f>
        <v>5</v>
      </c>
      <c r="AR87" s="15" t="str">
        <f aca="false">TEXT(DAY(F87),"00")&amp;"/"&amp;TEXT(MONTH(F87),"00")&amp;"/"&amp;YEAR(F87)</f>
        <v>18/11/2025</v>
      </c>
      <c r="AS87" s="15" t="str">
        <f aca="false">TEXT(DAY(G87),"00")&amp;"/"&amp;TEXT(MONTH(G87),"00")&amp;"/"&amp;YEAR(G87)</f>
        <v>01/10/2025</v>
      </c>
      <c r="AT87" s="15" t="str">
        <f aca="false">TEXT(DAY(H87),"00")&amp;"/"&amp;TEXT(MONTH(H87),"00")&amp;"/"&amp;YEAR(H87)</f>
        <v>31/10/2025</v>
      </c>
      <c r="AU87" s="15" t="str">
        <f aca="false">TEXT(DAY(I87),"00")&amp;"/"&amp;TEXT(MONTH(I87),"00")&amp;"/"&amp;YEAR(I87)</f>
        <v>18/11/2025</v>
      </c>
      <c r="AV87" s="15" t="str">
        <f aca="false">IF(J87="","",J87)</f>
        <v/>
      </c>
      <c r="AW87" s="15" t="str">
        <f aca="false">IFERROR(VLOOKUP(K87,TiposComprobantes!$B$2:$C$37,2,0),"")</f>
        <v/>
      </c>
      <c r="AX87" s="15" t="str">
        <f aca="false">IFERROR(VLOOKUP(M87,TipoConceptos!$B$2:$C$4,2,0),"")</f>
        <v/>
      </c>
      <c r="AY87" s="15" t="n">
        <f aca="false">N87</f>
        <v>0</v>
      </c>
      <c r="AZ87" s="15" t="n">
        <f aca="false">IFERROR(VLOOKUP(O87,CondicionReceptor!$B$2:$C$12,2,0),0)</f>
        <v>0</v>
      </c>
      <c r="BA87" s="15" t="n">
        <f aca="false">IFERROR(VLOOKUP(Q87,TiposDocumentos!$B$2:$C$37,2,0),99)</f>
        <v>99</v>
      </c>
      <c r="BB87" s="15" t="n">
        <f aca="false">R87</f>
        <v>0</v>
      </c>
      <c r="BC87" s="15" t="str">
        <f aca="false">IF(S87="","",S87)</f>
        <v/>
      </c>
      <c r="BD87" s="15" t="str">
        <f aca="false">IF(T87="","",T87)</f>
        <v/>
      </c>
      <c r="BE87" s="15" t="str">
        <f aca="false">IF(U87="","",U87)</f>
        <v/>
      </c>
      <c r="BF87" s="15" t="str">
        <f aca="false">IF(V87="","",V87)</f>
        <v>Agregar items para hacer Factura Larga 1</v>
      </c>
      <c r="BG87" s="15" t="n">
        <f aca="false">IF(W87="","",W87)</f>
        <v>230</v>
      </c>
      <c r="BH87" s="15" t="n">
        <f aca="false">IF(X87="","",X87)</f>
        <v>11</v>
      </c>
      <c r="BI87" s="15" t="n">
        <f aca="false">IF(Y87="",0,Y87)</f>
        <v>0</v>
      </c>
      <c r="BJ87" s="11" t="n">
        <f aca="false">IF(Z87="","",Z87)</f>
        <v>2530</v>
      </c>
      <c r="BK87" s="15" t="n">
        <f aca="false">VLOOKUP(AA87,TiposIVA!$B$2:$C$11,2,0)</f>
        <v>9</v>
      </c>
      <c r="BL87" s="11" t="n">
        <f aca="false">IF(AB87="","",AB87)</f>
        <v>63.25</v>
      </c>
      <c r="BM87" s="11" t="n">
        <f aca="false">IF(AC87="","",AC87)</f>
        <v>2593.25</v>
      </c>
      <c r="BN87" s="16" t="str">
        <f aca="false">IFERROR(VLOOKUP(AD87,TiposComprobantes!$B$2:$C$37,2,0),"")</f>
        <v/>
      </c>
      <c r="BO87" s="16" t="str">
        <f aca="false">IF(AE87="","",AE87)</f>
        <v/>
      </c>
      <c r="BP87" s="16" t="str">
        <f aca="false">IF(AF87="","",AF87)</f>
        <v/>
      </c>
      <c r="BQ87" s="16" t="str">
        <f aca="false">IFERROR(VLOOKUP(AG87,TiposTributos!$B$1:$C$12,2,0),"")</f>
        <v/>
      </c>
      <c r="BR87" s="16" t="str">
        <f aca="false">IF(AH87="","",AH87)</f>
        <v/>
      </c>
      <c r="BS87" s="11" t="n">
        <f aca="false">AI87</f>
        <v>0</v>
      </c>
      <c r="BT87" s="11" t="n">
        <f aca="false">AJ87*100</f>
        <v>0</v>
      </c>
      <c r="BU87" s="11" t="n">
        <f aca="false">AK87</f>
        <v>0</v>
      </c>
      <c r="BW87" s="15" t="str">
        <f aca="false">IF(F87="","",CONCATENATE(AM87,"|'",AN87,"'|'",AO87,"'|'",AP87,"'|'",AQ87,"'|'",AR87,"'|'",AS87,"'|'",AT87,"'|'",AU87,"'|",AV87,"|",AW87,"|",AX87,"|'",AY87,"'|",AZ87,"|",BA87,"|",BB87,"|'",BC87,"'|'",BD87,"'|'",BE87,"'|'",BF87,"'|",BG87,"|",BH87,"|",BI87,"|",BJ87,"|",BK87,"|",BL87,"|",BM87,"|",BN87,"|",BO87,"|",BP87,"|",BQ87,"|'",BR87,"'|",BS87,"|",BT87,"|",BU87))</f>
        <v>NO|'30650940667'|'Bustos &amp; Hope SH'|'Responsable Inscripto'|'5'|'18/11/2025'|'01/10/2025'|'31/10/2025'|'18/11/2025'||||'0'|0|99|0|''|''|''|'Agregar items para hacer Factura Larga 1'|230|11|0|2530|9|63,25|2593,25|||||''|0|0|0</v>
      </c>
    </row>
    <row r="88" customFormat="false" ht="12.75" hidden="false" customHeight="false" outlineLevel="0" collapsed="false">
      <c r="A88" s="5" t="s">
        <v>88</v>
      </c>
      <c r="B88" s="1" t="n">
        <v>30650940667</v>
      </c>
      <c r="C88" s="5" t="s">
        <v>38</v>
      </c>
      <c r="D88" s="5" t="s">
        <v>39</v>
      </c>
      <c r="E88" s="1" t="n">
        <v>5</v>
      </c>
      <c r="F88" s="6" t="n">
        <f aca="true">TODAY()</f>
        <v>45979</v>
      </c>
      <c r="G88" s="7" t="n">
        <f aca="false">DATE(YEAR(H88),MONTH(H88),1)</f>
        <v>45931</v>
      </c>
      <c r="H88" s="7" t="n">
        <f aca="false">EOMONTH(F88,-1)</f>
        <v>45961</v>
      </c>
      <c r="I88" s="7" t="n">
        <f aca="false">F88</f>
        <v>45979</v>
      </c>
      <c r="K88" s="5"/>
      <c r="L88" s="8" t="str">
        <f aca="false">IF(K88="","",RIGHT(K88,1))</f>
        <v/>
      </c>
      <c r="M88" s="5"/>
      <c r="N88" s="5"/>
      <c r="P88" s="8" t="str">
        <f aca="false">IF(K88="","",VLOOKUP(O88,CondicionReceptor!$B$2:$D$12,3,0))</f>
        <v/>
      </c>
      <c r="Q88" s="5"/>
      <c r="V88" s="5" t="s">
        <v>90</v>
      </c>
      <c r="W88" s="1" t="n">
        <v>454</v>
      </c>
      <c r="X88" s="1" t="n">
        <v>0.7</v>
      </c>
      <c r="Z88" s="9" t="n">
        <f aca="false">ROUND(W88*X88-Y88,2)</f>
        <v>317.8</v>
      </c>
      <c r="AA88" s="10" t="n">
        <v>0.05</v>
      </c>
      <c r="AB88" s="11" t="n">
        <f aca="false">ROUND(IFERROR(Z88*AA88,0),2)</f>
        <v>15.89</v>
      </c>
      <c r="AC88" s="11" t="n">
        <f aca="false">AB88+Z88</f>
        <v>333.69</v>
      </c>
      <c r="AD88" s="5"/>
      <c r="AE88" s="12"/>
      <c r="AF88" s="12"/>
      <c r="AG88" s="13"/>
      <c r="AH88" s="12"/>
      <c r="AI88" s="12"/>
      <c r="AJ88" s="14"/>
      <c r="AK88" s="9" t="n">
        <f aca="false">AI88*AJ88</f>
        <v>0</v>
      </c>
      <c r="AM88" s="15" t="str">
        <f aca="false">+A88</f>
        <v>NO</v>
      </c>
      <c r="AN88" s="15" t="n">
        <f aca="false">+B88</f>
        <v>30650940667</v>
      </c>
      <c r="AO88" s="15" t="str">
        <f aca="false">+C88</f>
        <v>Bustos &amp; Hope SH</v>
      </c>
      <c r="AP88" s="15" t="str">
        <f aca="false">+D88</f>
        <v>Responsable Inscripto</v>
      </c>
      <c r="AQ88" s="15" t="n">
        <f aca="false">E88</f>
        <v>5</v>
      </c>
      <c r="AR88" s="15" t="str">
        <f aca="false">TEXT(DAY(F88),"00")&amp;"/"&amp;TEXT(MONTH(F88),"00")&amp;"/"&amp;YEAR(F88)</f>
        <v>18/11/2025</v>
      </c>
      <c r="AS88" s="15" t="str">
        <f aca="false">TEXT(DAY(G88),"00")&amp;"/"&amp;TEXT(MONTH(G88),"00")&amp;"/"&amp;YEAR(G88)</f>
        <v>01/10/2025</v>
      </c>
      <c r="AT88" s="15" t="str">
        <f aca="false">TEXT(DAY(H88),"00")&amp;"/"&amp;TEXT(MONTH(H88),"00")&amp;"/"&amp;YEAR(H88)</f>
        <v>31/10/2025</v>
      </c>
      <c r="AU88" s="15" t="str">
        <f aca="false">TEXT(DAY(I88),"00")&amp;"/"&amp;TEXT(MONTH(I88),"00")&amp;"/"&amp;YEAR(I88)</f>
        <v>18/11/2025</v>
      </c>
      <c r="AV88" s="15" t="str">
        <f aca="false">IF(J88="","",J88)</f>
        <v/>
      </c>
      <c r="AW88" s="15" t="str">
        <f aca="false">IFERROR(VLOOKUP(K88,TiposComprobantes!$B$2:$C$37,2,0),"")</f>
        <v/>
      </c>
      <c r="AX88" s="15" t="str">
        <f aca="false">IFERROR(VLOOKUP(M88,TipoConceptos!$B$2:$C$4,2,0),"")</f>
        <v/>
      </c>
      <c r="AY88" s="15" t="n">
        <f aca="false">N88</f>
        <v>0</v>
      </c>
      <c r="AZ88" s="15" t="n">
        <f aca="false">IFERROR(VLOOKUP(O88,CondicionReceptor!$B$2:$C$12,2,0),0)</f>
        <v>0</v>
      </c>
      <c r="BA88" s="15" t="n">
        <f aca="false">IFERROR(VLOOKUP(Q88,TiposDocumentos!$B$2:$C$37,2,0),99)</f>
        <v>99</v>
      </c>
      <c r="BB88" s="15" t="n">
        <f aca="false">R88</f>
        <v>0</v>
      </c>
      <c r="BC88" s="15" t="str">
        <f aca="false">IF(S88="","",S88)</f>
        <v/>
      </c>
      <c r="BD88" s="15" t="str">
        <f aca="false">IF(T88="","",T88)</f>
        <v/>
      </c>
      <c r="BE88" s="15" t="str">
        <f aca="false">IF(U88="","",U88)</f>
        <v/>
      </c>
      <c r="BF88" s="15" t="str">
        <f aca="false">IF(V88="","",V88)</f>
        <v>Agregar items para hacer Factura Larga 2</v>
      </c>
      <c r="BG88" s="15" t="n">
        <f aca="false">IF(W88="","",W88)</f>
        <v>454</v>
      </c>
      <c r="BH88" s="15" t="n">
        <f aca="false">IF(X88="","",X88)</f>
        <v>0.7</v>
      </c>
      <c r="BI88" s="15" t="n">
        <f aca="false">IF(Y88="",0,Y88)</f>
        <v>0</v>
      </c>
      <c r="BJ88" s="11" t="n">
        <f aca="false">IF(Z88="","",Z88)</f>
        <v>317.8</v>
      </c>
      <c r="BK88" s="15" t="n">
        <f aca="false">VLOOKUP(AA88,TiposIVA!$B$2:$C$11,2,0)</f>
        <v>8</v>
      </c>
      <c r="BL88" s="11" t="n">
        <f aca="false">IF(AB88="","",AB88)</f>
        <v>15.89</v>
      </c>
      <c r="BM88" s="11" t="n">
        <f aca="false">IF(AC88="","",AC88)</f>
        <v>333.69</v>
      </c>
      <c r="BN88" s="16" t="str">
        <f aca="false">IFERROR(VLOOKUP(AD88,TiposComprobantes!$B$2:$C$37,2,0),"")</f>
        <v/>
      </c>
      <c r="BO88" s="16" t="str">
        <f aca="false">IF(AE88="","",AE88)</f>
        <v/>
      </c>
      <c r="BP88" s="16" t="str">
        <f aca="false">IF(AF88="","",AF88)</f>
        <v/>
      </c>
      <c r="BQ88" s="16" t="str">
        <f aca="false">IFERROR(VLOOKUP(AG88,TiposTributos!$B$1:$C$12,2,0),"")</f>
        <v/>
      </c>
      <c r="BR88" s="16" t="str">
        <f aca="false">IF(AH88="","",AH88)</f>
        <v/>
      </c>
      <c r="BS88" s="11" t="n">
        <f aca="false">AI88</f>
        <v>0</v>
      </c>
      <c r="BT88" s="11" t="n">
        <f aca="false">AJ88*100</f>
        <v>0</v>
      </c>
      <c r="BU88" s="11" t="n">
        <f aca="false">AK88</f>
        <v>0</v>
      </c>
      <c r="BW88" s="15" t="str">
        <f aca="false">IF(F88="","",CONCATENATE(AM88,"|'",AN88,"'|'",AO88,"'|'",AP88,"'|'",AQ88,"'|'",AR88,"'|'",AS88,"'|'",AT88,"'|'",AU88,"'|",AV88,"|",AW88,"|",AX88,"|'",AY88,"'|",AZ88,"|",BA88,"|",BB88,"|'",BC88,"'|'",BD88,"'|'",BE88,"'|'",BF88,"'|",BG88,"|",BH88,"|",BI88,"|",BJ88,"|",BK88,"|",BL88,"|",BM88,"|",BN88,"|",BO88,"|",BP88,"|",BQ88,"|'",BR88,"'|",BS88,"|",BT88,"|",BU88))</f>
        <v>NO|'30650940667'|'Bustos &amp; Hope SH'|'Responsable Inscripto'|'5'|'18/11/2025'|'01/10/2025'|'31/10/2025'|'18/11/2025'||||'0'|0|99|0|''|''|''|'Agregar items para hacer Factura Larga 2'|454|0,7|0|317,8|8|15,89|333,69|||||''|0|0|0</v>
      </c>
    </row>
    <row r="89" customFormat="false" ht="12.75" hidden="false" customHeight="false" outlineLevel="0" collapsed="false">
      <c r="A89" s="5" t="s">
        <v>88</v>
      </c>
      <c r="B89" s="1" t="n">
        <v>30650940667</v>
      </c>
      <c r="C89" s="5" t="s">
        <v>38</v>
      </c>
      <c r="D89" s="5" t="s">
        <v>39</v>
      </c>
      <c r="E89" s="1" t="n">
        <v>5</v>
      </c>
      <c r="F89" s="6" t="n">
        <f aca="true">TODAY()</f>
        <v>45979</v>
      </c>
      <c r="G89" s="7" t="n">
        <f aca="false">DATE(YEAR(H89),MONTH(H89),1)</f>
        <v>45931</v>
      </c>
      <c r="H89" s="7" t="n">
        <f aca="false">EOMONTH(F89,-1)</f>
        <v>45961</v>
      </c>
      <c r="I89" s="7" t="n">
        <f aca="false">F89</f>
        <v>45979</v>
      </c>
      <c r="K89" s="5"/>
      <c r="L89" s="8" t="str">
        <f aca="false">IF(K89="","",RIGHT(K89,1))</f>
        <v/>
      </c>
      <c r="M89" s="5"/>
      <c r="N89" s="5"/>
      <c r="P89" s="8" t="str">
        <f aca="false">IF(K89="","",VLOOKUP(O89,CondicionReceptor!$B$2:$D$12,3,0))</f>
        <v/>
      </c>
      <c r="Q89" s="5"/>
      <c r="V89" s="5" t="s">
        <v>91</v>
      </c>
      <c r="W89" s="1" t="n">
        <v>2.3</v>
      </c>
      <c r="X89" s="1" t="n">
        <v>135</v>
      </c>
      <c r="Z89" s="9" t="n">
        <f aca="false">ROUND(W89*X89-Y89,2)</f>
        <v>310.5</v>
      </c>
      <c r="AA89" s="10" t="s">
        <v>62</v>
      </c>
      <c r="AB89" s="11" t="n">
        <f aca="false">ROUND(IFERROR(Z89*AA89,0),2)</f>
        <v>0</v>
      </c>
      <c r="AC89" s="11" t="n">
        <f aca="false">AB89+Z89</f>
        <v>310.5</v>
      </c>
      <c r="AD89" s="5"/>
      <c r="AE89" s="12"/>
      <c r="AF89" s="12"/>
      <c r="AG89" s="13"/>
      <c r="AH89" s="12"/>
      <c r="AI89" s="12"/>
      <c r="AJ89" s="14"/>
      <c r="AK89" s="9" t="n">
        <f aca="false">AI89*AJ89</f>
        <v>0</v>
      </c>
      <c r="AM89" s="15" t="str">
        <f aca="false">+A89</f>
        <v>NO</v>
      </c>
      <c r="AN89" s="15" t="n">
        <f aca="false">+B89</f>
        <v>30650940667</v>
      </c>
      <c r="AO89" s="15" t="str">
        <f aca="false">+C89</f>
        <v>Bustos &amp; Hope SH</v>
      </c>
      <c r="AP89" s="15" t="str">
        <f aca="false">+D89</f>
        <v>Responsable Inscripto</v>
      </c>
      <c r="AQ89" s="15" t="n">
        <f aca="false">E89</f>
        <v>5</v>
      </c>
      <c r="AR89" s="15" t="str">
        <f aca="false">TEXT(DAY(F89),"00")&amp;"/"&amp;TEXT(MONTH(F89),"00")&amp;"/"&amp;YEAR(F89)</f>
        <v>18/11/2025</v>
      </c>
      <c r="AS89" s="15" t="str">
        <f aca="false">TEXT(DAY(G89),"00")&amp;"/"&amp;TEXT(MONTH(G89),"00")&amp;"/"&amp;YEAR(G89)</f>
        <v>01/10/2025</v>
      </c>
      <c r="AT89" s="15" t="str">
        <f aca="false">TEXT(DAY(H89),"00")&amp;"/"&amp;TEXT(MONTH(H89),"00")&amp;"/"&amp;YEAR(H89)</f>
        <v>31/10/2025</v>
      </c>
      <c r="AU89" s="15" t="str">
        <f aca="false">TEXT(DAY(I89),"00")&amp;"/"&amp;TEXT(MONTH(I89),"00")&amp;"/"&amp;YEAR(I89)</f>
        <v>18/11/2025</v>
      </c>
      <c r="AV89" s="15" t="str">
        <f aca="false">IF(J89="","",J89)</f>
        <v/>
      </c>
      <c r="AW89" s="15" t="str">
        <f aca="false">IFERROR(VLOOKUP(K89,TiposComprobantes!$B$2:$C$37,2,0),"")</f>
        <v/>
      </c>
      <c r="AX89" s="15" t="str">
        <f aca="false">IFERROR(VLOOKUP(M89,TipoConceptos!$B$2:$C$4,2,0),"")</f>
        <v/>
      </c>
      <c r="AY89" s="15" t="n">
        <f aca="false">N89</f>
        <v>0</v>
      </c>
      <c r="AZ89" s="15" t="n">
        <f aca="false">IFERROR(VLOOKUP(O89,CondicionReceptor!$B$2:$C$12,2,0),0)</f>
        <v>0</v>
      </c>
      <c r="BA89" s="15" t="n">
        <f aca="false">IFERROR(VLOOKUP(Q89,TiposDocumentos!$B$2:$C$37,2,0),99)</f>
        <v>99</v>
      </c>
      <c r="BB89" s="15" t="n">
        <f aca="false">R89</f>
        <v>0</v>
      </c>
      <c r="BC89" s="15" t="str">
        <f aca="false">IF(S89="","",S89)</f>
        <v/>
      </c>
      <c r="BD89" s="15" t="str">
        <f aca="false">IF(T89="","",T89)</f>
        <v/>
      </c>
      <c r="BE89" s="15" t="str">
        <f aca="false">IF(U89="","",U89)</f>
        <v/>
      </c>
      <c r="BF89" s="15" t="str">
        <f aca="false">IF(V89="","",V89)</f>
        <v>Agregar items para hacer Factura Larga 3</v>
      </c>
      <c r="BG89" s="15" t="n">
        <f aca="false">IF(W89="","",W89)</f>
        <v>2.3</v>
      </c>
      <c r="BH89" s="15" t="n">
        <f aca="false">IF(X89="","",X89)</f>
        <v>135</v>
      </c>
      <c r="BI89" s="15" t="n">
        <f aca="false">IF(Y89="",0,Y89)</f>
        <v>0</v>
      </c>
      <c r="BJ89" s="11" t="n">
        <f aca="false">IF(Z89="","",Z89)</f>
        <v>310.5</v>
      </c>
      <c r="BK89" s="15" t="str">
        <f aca="false">VLOOKUP(AA89,TiposIVA!$B$2:$C$11,2,0)</f>
        <v>NG</v>
      </c>
      <c r="BL89" s="11" t="n">
        <f aca="false">IF(AB89="","",AB89)</f>
        <v>0</v>
      </c>
      <c r="BM89" s="11" t="n">
        <f aca="false">IF(AC89="","",AC89)</f>
        <v>310.5</v>
      </c>
      <c r="BN89" s="16" t="str">
        <f aca="false">IFERROR(VLOOKUP(AD89,TiposComprobantes!$B$2:$C$37,2,0),"")</f>
        <v/>
      </c>
      <c r="BO89" s="16" t="str">
        <f aca="false">IF(AE89="","",AE89)</f>
        <v/>
      </c>
      <c r="BP89" s="16" t="str">
        <f aca="false">IF(AF89="","",AF89)</f>
        <v/>
      </c>
      <c r="BQ89" s="16" t="str">
        <f aca="false">IFERROR(VLOOKUP(AG89,TiposTributos!$B$1:$C$12,2,0),"")</f>
        <v/>
      </c>
      <c r="BR89" s="16" t="str">
        <f aca="false">IF(AH89="","",AH89)</f>
        <v/>
      </c>
      <c r="BS89" s="11" t="n">
        <f aca="false">AI89</f>
        <v>0</v>
      </c>
      <c r="BT89" s="11" t="n">
        <f aca="false">AJ89*100</f>
        <v>0</v>
      </c>
      <c r="BU89" s="11" t="n">
        <f aca="false">AK89</f>
        <v>0</v>
      </c>
      <c r="BW89" s="15" t="str">
        <f aca="false">IF(F89="","",CONCATENATE(AM89,"|'",AN89,"'|'",AO89,"'|'",AP89,"'|'",AQ89,"'|'",AR89,"'|'",AS89,"'|'",AT89,"'|'",AU89,"'|",AV89,"|",AW89,"|",AX89,"|'",AY89,"'|",AZ89,"|",BA89,"|",BB89,"|'",BC89,"'|'",BD89,"'|'",BE89,"'|'",BF89,"'|",BG89,"|",BH89,"|",BI89,"|",BJ89,"|",BK89,"|",BL89,"|",BM89,"|",BN89,"|",BO89,"|",BP89,"|",BQ89,"|'",BR89,"'|",BS89,"|",BT89,"|",BU89))</f>
        <v>NO|'30650940667'|'Bustos &amp; Hope SH'|'Responsable Inscripto'|'5'|'18/11/2025'|'01/10/2025'|'31/10/2025'|'18/11/2025'||||'0'|0|99|0|''|''|''|'Agregar items para hacer Factura Larga 3'|2,3|135|0|310,5|NG|0|310,5|||||''|0|0|0</v>
      </c>
    </row>
    <row r="90" customFormat="false" ht="12.75" hidden="false" customHeight="false" outlineLevel="0" collapsed="false">
      <c r="A90" s="5" t="s">
        <v>88</v>
      </c>
      <c r="B90" s="1" t="n">
        <v>30650940667</v>
      </c>
      <c r="C90" s="5" t="s">
        <v>38</v>
      </c>
      <c r="D90" s="5" t="s">
        <v>39</v>
      </c>
      <c r="E90" s="1" t="n">
        <v>5</v>
      </c>
      <c r="F90" s="6" t="n">
        <f aca="true">TODAY()</f>
        <v>45979</v>
      </c>
      <c r="G90" s="7" t="n">
        <f aca="false">DATE(YEAR(H90),MONTH(H90),1)</f>
        <v>45931</v>
      </c>
      <c r="H90" s="7" t="n">
        <f aca="false">EOMONTH(F90,-1)</f>
        <v>45961</v>
      </c>
      <c r="I90" s="7" t="n">
        <f aca="false">F90</f>
        <v>45979</v>
      </c>
      <c r="K90" s="5"/>
      <c r="L90" s="8" t="str">
        <f aca="false">IF(K90="","",RIGHT(K90,1))</f>
        <v/>
      </c>
      <c r="M90" s="5"/>
      <c r="N90" s="5"/>
      <c r="P90" s="8" t="str">
        <f aca="false">IF(K90="","",VLOOKUP(O90,CondicionReceptor!$B$2:$D$12,3,0))</f>
        <v/>
      </c>
      <c r="Q90" s="5"/>
      <c r="V90" s="5" t="s">
        <v>92</v>
      </c>
      <c r="W90" s="1" t="n">
        <v>4.5</v>
      </c>
      <c r="X90" s="1" t="n">
        <v>135</v>
      </c>
      <c r="Z90" s="9" t="n">
        <f aca="false">ROUND(W90*X90-Y90,2)</f>
        <v>607.5</v>
      </c>
      <c r="AA90" s="10" t="s">
        <v>66</v>
      </c>
      <c r="AB90" s="11" t="n">
        <f aca="false">ROUND(IFERROR(Z90*AA90,0),2)</f>
        <v>0</v>
      </c>
      <c r="AC90" s="11" t="n">
        <f aca="false">AB90+Z90</f>
        <v>607.5</v>
      </c>
      <c r="AD90" s="5"/>
      <c r="AE90" s="12"/>
      <c r="AF90" s="12"/>
      <c r="AG90" s="13"/>
      <c r="AH90" s="12"/>
      <c r="AI90" s="12"/>
      <c r="AJ90" s="14"/>
      <c r="AK90" s="9" t="n">
        <f aca="false">AI90*AJ90</f>
        <v>0</v>
      </c>
      <c r="AM90" s="15" t="str">
        <f aca="false">+A90</f>
        <v>NO</v>
      </c>
      <c r="AN90" s="15" t="n">
        <f aca="false">+B90</f>
        <v>30650940667</v>
      </c>
      <c r="AO90" s="15" t="str">
        <f aca="false">+C90</f>
        <v>Bustos &amp; Hope SH</v>
      </c>
      <c r="AP90" s="15" t="str">
        <f aca="false">+D90</f>
        <v>Responsable Inscripto</v>
      </c>
      <c r="AQ90" s="15" t="n">
        <f aca="false">E90</f>
        <v>5</v>
      </c>
      <c r="AR90" s="15" t="str">
        <f aca="false">TEXT(DAY(F90),"00")&amp;"/"&amp;TEXT(MONTH(F90),"00")&amp;"/"&amp;YEAR(F90)</f>
        <v>18/11/2025</v>
      </c>
      <c r="AS90" s="15" t="str">
        <f aca="false">TEXT(DAY(G90),"00")&amp;"/"&amp;TEXT(MONTH(G90),"00")&amp;"/"&amp;YEAR(G90)</f>
        <v>01/10/2025</v>
      </c>
      <c r="AT90" s="15" t="str">
        <f aca="false">TEXT(DAY(H90),"00")&amp;"/"&amp;TEXT(MONTH(H90),"00")&amp;"/"&amp;YEAR(H90)</f>
        <v>31/10/2025</v>
      </c>
      <c r="AU90" s="15" t="str">
        <f aca="false">TEXT(DAY(I90),"00")&amp;"/"&amp;TEXT(MONTH(I90),"00")&amp;"/"&amp;YEAR(I90)</f>
        <v>18/11/2025</v>
      </c>
      <c r="AV90" s="15" t="str">
        <f aca="false">IF(J90="","",J90)</f>
        <v/>
      </c>
      <c r="AW90" s="15" t="str">
        <f aca="false">IFERROR(VLOOKUP(K90,TiposComprobantes!$B$2:$C$37,2,0),"")</f>
        <v/>
      </c>
      <c r="AX90" s="15" t="str">
        <f aca="false">IFERROR(VLOOKUP(M90,TipoConceptos!$B$2:$C$4,2,0),"")</f>
        <v/>
      </c>
      <c r="AY90" s="15" t="n">
        <f aca="false">N90</f>
        <v>0</v>
      </c>
      <c r="AZ90" s="15" t="n">
        <f aca="false">IFERROR(VLOOKUP(O90,CondicionReceptor!$B$2:$C$12,2,0),0)</f>
        <v>0</v>
      </c>
      <c r="BA90" s="15" t="n">
        <f aca="false">IFERROR(VLOOKUP(Q90,TiposDocumentos!$B$2:$C$37,2,0),99)</f>
        <v>99</v>
      </c>
      <c r="BB90" s="15" t="n">
        <f aca="false">R90</f>
        <v>0</v>
      </c>
      <c r="BC90" s="15" t="str">
        <f aca="false">IF(S90="","",S90)</f>
        <v/>
      </c>
      <c r="BD90" s="15" t="str">
        <f aca="false">IF(T90="","",T90)</f>
        <v/>
      </c>
      <c r="BE90" s="15" t="str">
        <f aca="false">IF(U90="","",U90)</f>
        <v/>
      </c>
      <c r="BF90" s="15" t="str">
        <f aca="false">IF(V90="","",V90)</f>
        <v>Agregar items para hacer Factura Larga 4</v>
      </c>
      <c r="BG90" s="15" t="n">
        <f aca="false">IF(W90="","",W90)</f>
        <v>4.5</v>
      </c>
      <c r="BH90" s="15" t="n">
        <f aca="false">IF(X90="","",X90)</f>
        <v>135</v>
      </c>
      <c r="BI90" s="15" t="n">
        <f aca="false">IF(Y90="",0,Y90)</f>
        <v>0</v>
      </c>
      <c r="BJ90" s="11" t="n">
        <f aca="false">IF(Z90="","",Z90)</f>
        <v>607.5</v>
      </c>
      <c r="BK90" s="15" t="str">
        <f aca="false">VLOOKUP(AA90,TiposIVA!$B$2:$C$11,2,0)</f>
        <v>E</v>
      </c>
      <c r="BL90" s="11" t="n">
        <f aca="false">IF(AB90="","",AB90)</f>
        <v>0</v>
      </c>
      <c r="BM90" s="11" t="n">
        <f aca="false">IF(AC90="","",AC90)</f>
        <v>607.5</v>
      </c>
      <c r="BN90" s="16" t="str">
        <f aca="false">IFERROR(VLOOKUP(AD90,TiposComprobantes!$B$2:$C$37,2,0),"")</f>
        <v/>
      </c>
      <c r="BO90" s="16" t="str">
        <f aca="false">IF(AE90="","",AE90)</f>
        <v/>
      </c>
      <c r="BP90" s="16" t="str">
        <f aca="false">IF(AF90="","",AF90)</f>
        <v/>
      </c>
      <c r="BQ90" s="16" t="str">
        <f aca="false">IFERROR(VLOOKUP(AG90,TiposTributos!$B$1:$C$12,2,0),"")</f>
        <v/>
      </c>
      <c r="BR90" s="16" t="str">
        <f aca="false">IF(AH90="","",AH90)</f>
        <v/>
      </c>
      <c r="BS90" s="11" t="n">
        <f aca="false">AI90</f>
        <v>0</v>
      </c>
      <c r="BT90" s="11" t="n">
        <f aca="false">AJ90*100</f>
        <v>0</v>
      </c>
      <c r="BU90" s="11" t="n">
        <f aca="false">AK90</f>
        <v>0</v>
      </c>
      <c r="BW90" s="15" t="str">
        <f aca="false">IF(F90="","",CONCATENATE(AM90,"|'",AN90,"'|'",AO90,"'|'",AP90,"'|'",AQ90,"'|'",AR90,"'|'",AS90,"'|'",AT90,"'|'",AU90,"'|",AV90,"|",AW90,"|",AX90,"|'",AY90,"'|",AZ90,"|",BA90,"|",BB90,"|'",BC90,"'|'",BD90,"'|'",BE90,"'|'",BF90,"'|",BG90,"|",BH90,"|",BI90,"|",BJ90,"|",BK90,"|",BL90,"|",BM90,"|",BN90,"|",BO90,"|",BP90,"|",BQ90,"|'",BR90,"'|",BS90,"|",BT90,"|",BU90))</f>
        <v>NO|'30650940667'|'Bustos &amp; Hope SH'|'Responsable Inscripto'|'5'|'18/11/2025'|'01/10/2025'|'31/10/2025'|'18/11/2025'||||'0'|0|99|0|''|''|''|'Agregar items para hacer Factura Larga 4'|4,5|135|0|607,5|E|0|607,5|||||''|0|0|0</v>
      </c>
    </row>
    <row r="91" customFormat="false" ht="12.75" hidden="false" customHeight="false" outlineLevel="0" collapsed="false">
      <c r="A91" s="5" t="s">
        <v>88</v>
      </c>
      <c r="B91" s="1" t="n">
        <v>30650940667</v>
      </c>
      <c r="C91" s="5" t="s">
        <v>38</v>
      </c>
      <c r="D91" s="5" t="s">
        <v>39</v>
      </c>
      <c r="E91" s="1" t="n">
        <v>5</v>
      </c>
      <c r="F91" s="6" t="n">
        <f aca="true">TODAY()</f>
        <v>45979</v>
      </c>
      <c r="G91" s="7" t="n">
        <f aca="false">DATE(YEAR(H91),MONTH(H91),1)</f>
        <v>45931</v>
      </c>
      <c r="H91" s="7" t="n">
        <f aca="false">EOMONTH(F91,-1)</f>
        <v>45961</v>
      </c>
      <c r="I91" s="7" t="n">
        <f aca="false">F91</f>
        <v>45979</v>
      </c>
      <c r="K91" s="5"/>
      <c r="L91" s="8" t="str">
        <f aca="false">IF(K91="","",RIGHT(K91,1))</f>
        <v/>
      </c>
      <c r="M91" s="5"/>
      <c r="N91" s="5"/>
      <c r="P91" s="8" t="str">
        <f aca="false">IF(K91="","",VLOOKUP(O91,CondicionReceptor!$B$2:$D$12,3,0))</f>
        <v/>
      </c>
      <c r="Q91" s="5"/>
      <c r="V91" s="5" t="s">
        <v>93</v>
      </c>
      <c r="W91" s="1" t="n">
        <v>6.8</v>
      </c>
      <c r="X91" s="1" t="n">
        <v>4.1</v>
      </c>
      <c r="Z91" s="9" t="n">
        <f aca="false">ROUND(W91*X91-Y91,2)</f>
        <v>27.88</v>
      </c>
      <c r="AA91" s="10" t="n">
        <v>0</v>
      </c>
      <c r="AB91" s="11" t="n">
        <f aca="false">ROUND(IFERROR(Z91*AA91,0),2)</f>
        <v>0</v>
      </c>
      <c r="AC91" s="11" t="n">
        <f aca="false">AB91+Z91</f>
        <v>27.88</v>
      </c>
      <c r="AD91" s="5"/>
      <c r="AE91" s="12"/>
      <c r="AF91" s="12"/>
      <c r="AG91" s="13"/>
      <c r="AH91" s="12"/>
      <c r="AI91" s="12"/>
      <c r="AJ91" s="14"/>
      <c r="AK91" s="9" t="n">
        <f aca="false">AI91*AJ91</f>
        <v>0</v>
      </c>
      <c r="AM91" s="15" t="str">
        <f aca="false">+A91</f>
        <v>NO</v>
      </c>
      <c r="AN91" s="15" t="n">
        <f aca="false">+B91</f>
        <v>30650940667</v>
      </c>
      <c r="AO91" s="15" t="str">
        <f aca="false">+C91</f>
        <v>Bustos &amp; Hope SH</v>
      </c>
      <c r="AP91" s="15" t="str">
        <f aca="false">+D91</f>
        <v>Responsable Inscripto</v>
      </c>
      <c r="AQ91" s="15" t="n">
        <f aca="false">E91</f>
        <v>5</v>
      </c>
      <c r="AR91" s="15" t="str">
        <f aca="false">TEXT(DAY(F91),"00")&amp;"/"&amp;TEXT(MONTH(F91),"00")&amp;"/"&amp;YEAR(F91)</f>
        <v>18/11/2025</v>
      </c>
      <c r="AS91" s="15" t="str">
        <f aca="false">TEXT(DAY(G91),"00")&amp;"/"&amp;TEXT(MONTH(G91),"00")&amp;"/"&amp;YEAR(G91)</f>
        <v>01/10/2025</v>
      </c>
      <c r="AT91" s="15" t="str">
        <f aca="false">TEXT(DAY(H91),"00")&amp;"/"&amp;TEXT(MONTH(H91),"00")&amp;"/"&amp;YEAR(H91)</f>
        <v>31/10/2025</v>
      </c>
      <c r="AU91" s="15" t="str">
        <f aca="false">TEXT(DAY(I91),"00")&amp;"/"&amp;TEXT(MONTH(I91),"00")&amp;"/"&amp;YEAR(I91)</f>
        <v>18/11/2025</v>
      </c>
      <c r="AV91" s="15" t="str">
        <f aca="false">IF(J91="","",J91)</f>
        <v/>
      </c>
      <c r="AW91" s="15" t="str">
        <f aca="false">IFERROR(VLOOKUP(K91,TiposComprobantes!$B$2:$C$37,2,0),"")</f>
        <v/>
      </c>
      <c r="AX91" s="15" t="str">
        <f aca="false">IFERROR(VLOOKUP(M91,TipoConceptos!$B$2:$C$4,2,0),"")</f>
        <v/>
      </c>
      <c r="AY91" s="15" t="n">
        <f aca="false">N91</f>
        <v>0</v>
      </c>
      <c r="AZ91" s="15" t="n">
        <f aca="false">IFERROR(VLOOKUP(O91,CondicionReceptor!$B$2:$C$12,2,0),0)</f>
        <v>0</v>
      </c>
      <c r="BA91" s="15" t="n">
        <f aca="false">IFERROR(VLOOKUP(Q91,TiposDocumentos!$B$2:$C$37,2,0),99)</f>
        <v>99</v>
      </c>
      <c r="BB91" s="15" t="n">
        <f aca="false">R91</f>
        <v>0</v>
      </c>
      <c r="BC91" s="15" t="str">
        <f aca="false">IF(S91="","",S91)</f>
        <v/>
      </c>
      <c r="BD91" s="15" t="str">
        <f aca="false">IF(T91="","",T91)</f>
        <v/>
      </c>
      <c r="BE91" s="15" t="str">
        <f aca="false">IF(U91="","",U91)</f>
        <v/>
      </c>
      <c r="BF91" s="15" t="str">
        <f aca="false">IF(V91="","",V91)</f>
        <v>Agregar items para hacer Factura Larga 5</v>
      </c>
      <c r="BG91" s="15" t="n">
        <f aca="false">IF(W91="","",W91)</f>
        <v>6.8</v>
      </c>
      <c r="BH91" s="15" t="n">
        <f aca="false">IF(X91="","",X91)</f>
        <v>4.1</v>
      </c>
      <c r="BI91" s="15" t="n">
        <f aca="false">IF(Y91="",0,Y91)</f>
        <v>0</v>
      </c>
      <c r="BJ91" s="11" t="n">
        <f aca="false">IF(Z91="","",Z91)</f>
        <v>27.88</v>
      </c>
      <c r="BK91" s="15" t="n">
        <f aca="false">VLOOKUP(AA91,TiposIVA!$B$2:$C$11,2,0)</f>
        <v>3</v>
      </c>
      <c r="BL91" s="11" t="n">
        <f aca="false">IF(AB91="","",AB91)</f>
        <v>0</v>
      </c>
      <c r="BM91" s="11" t="n">
        <f aca="false">IF(AC91="","",AC91)</f>
        <v>27.88</v>
      </c>
      <c r="BN91" s="16" t="str">
        <f aca="false">IFERROR(VLOOKUP(AD91,TiposComprobantes!$B$2:$C$37,2,0),"")</f>
        <v/>
      </c>
      <c r="BO91" s="16" t="str">
        <f aca="false">IF(AE91="","",AE91)</f>
        <v/>
      </c>
      <c r="BP91" s="16" t="str">
        <f aca="false">IF(AF91="","",AF91)</f>
        <v/>
      </c>
      <c r="BQ91" s="16" t="str">
        <f aca="false">IFERROR(VLOOKUP(AG91,TiposTributos!$B$1:$C$12,2,0),"")</f>
        <v/>
      </c>
      <c r="BR91" s="16" t="str">
        <f aca="false">IF(AH91="","",AH91)</f>
        <v/>
      </c>
      <c r="BS91" s="11" t="n">
        <f aca="false">AI91</f>
        <v>0</v>
      </c>
      <c r="BT91" s="11" t="n">
        <f aca="false">AJ91*100</f>
        <v>0</v>
      </c>
      <c r="BU91" s="11" t="n">
        <f aca="false">AK91</f>
        <v>0</v>
      </c>
      <c r="BW91" s="15" t="str">
        <f aca="false">IF(F91="","",CONCATENATE(AM91,"|'",AN91,"'|'",AO91,"'|'",AP91,"'|'",AQ91,"'|'",AR91,"'|'",AS91,"'|'",AT91,"'|'",AU91,"'|",AV91,"|",AW91,"|",AX91,"|'",AY91,"'|",AZ91,"|",BA91,"|",BB91,"|'",BC91,"'|'",BD91,"'|'",BE91,"'|'",BF91,"'|",BG91,"|",BH91,"|",BI91,"|",BJ91,"|",BK91,"|",BL91,"|",BM91,"|",BN91,"|",BO91,"|",BP91,"|",BQ91,"|'",BR91,"'|",BS91,"|",BT91,"|",BU91))</f>
        <v>NO|'30650940667'|'Bustos &amp; Hope SH'|'Responsable Inscripto'|'5'|'18/11/2025'|'01/10/2025'|'31/10/2025'|'18/11/2025'||||'0'|0|99|0|''|''|''|'Agregar items para hacer Factura Larga 5'|6,8|4,1|0|27,88|3|0|27,88|||||''|0|0|0</v>
      </c>
    </row>
    <row r="92" customFormat="false" ht="12.75" hidden="false" customHeight="false" outlineLevel="0" collapsed="false">
      <c r="A92" s="5" t="s">
        <v>88</v>
      </c>
      <c r="B92" s="1" t="n">
        <v>30650940667</v>
      </c>
      <c r="C92" s="5" t="s">
        <v>38</v>
      </c>
      <c r="D92" s="5" t="s">
        <v>39</v>
      </c>
      <c r="E92" s="1" t="n">
        <v>5</v>
      </c>
      <c r="F92" s="6" t="n">
        <f aca="true">TODAY()</f>
        <v>45979</v>
      </c>
      <c r="G92" s="7" t="n">
        <f aca="false">DATE(YEAR(H92),MONTH(H92),1)</f>
        <v>45931</v>
      </c>
      <c r="H92" s="7" t="n">
        <f aca="false">EOMONTH(F92,-1)</f>
        <v>45961</v>
      </c>
      <c r="I92" s="7" t="n">
        <f aca="false">F92</f>
        <v>45979</v>
      </c>
      <c r="K92" s="5"/>
      <c r="L92" s="8" t="str">
        <f aca="false">IF(K92="","",RIGHT(K92,1))</f>
        <v/>
      </c>
      <c r="M92" s="5"/>
      <c r="N92" s="5"/>
      <c r="P92" s="8" t="str">
        <f aca="false">IF(K92="","",VLOOKUP(O92,CondicionReceptor!$B$2:$D$12,3,0))</f>
        <v/>
      </c>
      <c r="Q92" s="5"/>
      <c r="V92" s="5" t="s">
        <v>94</v>
      </c>
      <c r="W92" s="1" t="n">
        <v>9.1</v>
      </c>
      <c r="X92" s="1" t="n">
        <v>5.4</v>
      </c>
      <c r="Z92" s="9" t="n">
        <f aca="false">ROUND(W92*X92-Y92,2)</f>
        <v>49.14</v>
      </c>
      <c r="AA92" s="10" t="n">
        <v>0.105</v>
      </c>
      <c r="AB92" s="11" t="n">
        <f aca="false">ROUND(IFERROR(Z92*AA92,0),2)</f>
        <v>5.16</v>
      </c>
      <c r="AC92" s="11" t="n">
        <f aca="false">AB92+Z92</f>
        <v>54.3</v>
      </c>
      <c r="AD92" s="5"/>
      <c r="AE92" s="12"/>
      <c r="AF92" s="12"/>
      <c r="AG92" s="13"/>
      <c r="AH92" s="12"/>
      <c r="AI92" s="12"/>
      <c r="AJ92" s="14"/>
      <c r="AK92" s="9" t="n">
        <f aca="false">AI92*AJ92</f>
        <v>0</v>
      </c>
      <c r="AM92" s="15" t="str">
        <f aca="false">+A92</f>
        <v>NO</v>
      </c>
      <c r="AN92" s="15" t="n">
        <f aca="false">+B92</f>
        <v>30650940667</v>
      </c>
      <c r="AO92" s="15" t="str">
        <f aca="false">+C92</f>
        <v>Bustos &amp; Hope SH</v>
      </c>
      <c r="AP92" s="15" t="str">
        <f aca="false">+D92</f>
        <v>Responsable Inscripto</v>
      </c>
      <c r="AQ92" s="15" t="n">
        <f aca="false">E92</f>
        <v>5</v>
      </c>
      <c r="AR92" s="15" t="str">
        <f aca="false">TEXT(DAY(F92),"00")&amp;"/"&amp;TEXT(MONTH(F92),"00")&amp;"/"&amp;YEAR(F92)</f>
        <v>18/11/2025</v>
      </c>
      <c r="AS92" s="15" t="str">
        <f aca="false">TEXT(DAY(G92),"00")&amp;"/"&amp;TEXT(MONTH(G92),"00")&amp;"/"&amp;YEAR(G92)</f>
        <v>01/10/2025</v>
      </c>
      <c r="AT92" s="15" t="str">
        <f aca="false">TEXT(DAY(H92),"00")&amp;"/"&amp;TEXT(MONTH(H92),"00")&amp;"/"&amp;YEAR(H92)</f>
        <v>31/10/2025</v>
      </c>
      <c r="AU92" s="15" t="str">
        <f aca="false">TEXT(DAY(I92),"00")&amp;"/"&amp;TEXT(MONTH(I92),"00")&amp;"/"&amp;YEAR(I92)</f>
        <v>18/11/2025</v>
      </c>
      <c r="AV92" s="15" t="str">
        <f aca="false">IF(J92="","",J92)</f>
        <v/>
      </c>
      <c r="AW92" s="15" t="str">
        <f aca="false">IFERROR(VLOOKUP(K92,TiposComprobantes!$B$2:$C$37,2,0),"")</f>
        <v/>
      </c>
      <c r="AX92" s="15" t="str">
        <f aca="false">IFERROR(VLOOKUP(M92,TipoConceptos!$B$2:$C$4,2,0),"")</f>
        <v/>
      </c>
      <c r="AY92" s="15" t="n">
        <f aca="false">N92</f>
        <v>0</v>
      </c>
      <c r="AZ92" s="15" t="n">
        <f aca="false">IFERROR(VLOOKUP(O92,CondicionReceptor!$B$2:$C$12,2,0),0)</f>
        <v>0</v>
      </c>
      <c r="BA92" s="15" t="n">
        <f aca="false">IFERROR(VLOOKUP(Q92,TiposDocumentos!$B$2:$C$37,2,0),99)</f>
        <v>99</v>
      </c>
      <c r="BB92" s="15" t="n">
        <f aca="false">R92</f>
        <v>0</v>
      </c>
      <c r="BC92" s="15" t="str">
        <f aca="false">IF(S92="","",S92)</f>
        <v/>
      </c>
      <c r="BD92" s="15" t="str">
        <f aca="false">IF(T92="","",T92)</f>
        <v/>
      </c>
      <c r="BE92" s="15" t="str">
        <f aca="false">IF(U92="","",U92)</f>
        <v/>
      </c>
      <c r="BF92" s="15" t="str">
        <f aca="false">IF(V92="","",V92)</f>
        <v>Agregar items para hacer Factura Larga 6</v>
      </c>
      <c r="BG92" s="15" t="n">
        <f aca="false">IF(W92="","",W92)</f>
        <v>9.1</v>
      </c>
      <c r="BH92" s="15" t="n">
        <f aca="false">IF(X92="","",X92)</f>
        <v>5.4</v>
      </c>
      <c r="BI92" s="15" t="n">
        <f aca="false">IF(Y92="",0,Y92)</f>
        <v>0</v>
      </c>
      <c r="BJ92" s="11" t="n">
        <f aca="false">IF(Z92="","",Z92)</f>
        <v>49.14</v>
      </c>
      <c r="BK92" s="15" t="n">
        <f aca="false">VLOOKUP(AA92,TiposIVA!$B$2:$C$11,2,0)</f>
        <v>4</v>
      </c>
      <c r="BL92" s="11" t="n">
        <f aca="false">IF(AB92="","",AB92)</f>
        <v>5.16</v>
      </c>
      <c r="BM92" s="11" t="n">
        <f aca="false">IF(AC92="","",AC92)</f>
        <v>54.3</v>
      </c>
      <c r="BN92" s="16" t="str">
        <f aca="false">IFERROR(VLOOKUP(AD92,TiposComprobantes!$B$2:$C$37,2,0),"")</f>
        <v/>
      </c>
      <c r="BO92" s="16" t="str">
        <f aca="false">IF(AE92="","",AE92)</f>
        <v/>
      </c>
      <c r="BP92" s="16" t="str">
        <f aca="false">IF(AF92="","",AF92)</f>
        <v/>
      </c>
      <c r="BQ92" s="16" t="str">
        <f aca="false">IFERROR(VLOOKUP(AG92,TiposTributos!$B$1:$C$12,2,0),"")</f>
        <v/>
      </c>
      <c r="BR92" s="16" t="str">
        <f aca="false">IF(AH92="","",AH92)</f>
        <v/>
      </c>
      <c r="BS92" s="11" t="n">
        <f aca="false">AI92</f>
        <v>0</v>
      </c>
      <c r="BT92" s="11" t="n">
        <f aca="false">AJ92*100</f>
        <v>0</v>
      </c>
      <c r="BU92" s="11" t="n">
        <f aca="false">AK92</f>
        <v>0</v>
      </c>
      <c r="BW92" s="15" t="str">
        <f aca="false">IF(F92="","",CONCATENATE(AM92,"|'",AN92,"'|'",AO92,"'|'",AP92,"'|'",AQ92,"'|'",AR92,"'|'",AS92,"'|'",AT92,"'|'",AU92,"'|",AV92,"|",AW92,"|",AX92,"|'",AY92,"'|",AZ92,"|",BA92,"|",BB92,"|'",BC92,"'|'",BD92,"'|'",BE92,"'|'",BF92,"'|",BG92,"|",BH92,"|",BI92,"|",BJ92,"|",BK92,"|",BL92,"|",BM92,"|",BN92,"|",BO92,"|",BP92,"|",BQ92,"|'",BR92,"'|",BS92,"|",BT92,"|",BU92))</f>
        <v>NO|'30650940667'|'Bustos &amp; Hope SH'|'Responsable Inscripto'|'5'|'18/11/2025'|'01/10/2025'|'31/10/2025'|'18/11/2025'||||'0'|0|99|0|''|''|''|'Agregar items para hacer Factura Larga 6'|9,1|5,4|0|49,14|4|5,16|54,3|||||''|0|0|0</v>
      </c>
    </row>
    <row r="93" customFormat="false" ht="12.75" hidden="false" customHeight="false" outlineLevel="0" collapsed="false">
      <c r="A93" s="5" t="s">
        <v>88</v>
      </c>
      <c r="B93" s="1" t="n">
        <v>30650940667</v>
      </c>
      <c r="C93" s="5" t="s">
        <v>38</v>
      </c>
      <c r="D93" s="5" t="s">
        <v>39</v>
      </c>
      <c r="E93" s="1" t="n">
        <v>5</v>
      </c>
      <c r="F93" s="6" t="n">
        <f aca="true">TODAY()</f>
        <v>45979</v>
      </c>
      <c r="G93" s="7" t="n">
        <f aca="false">DATE(YEAR(H93),MONTH(H93),1)</f>
        <v>45931</v>
      </c>
      <c r="H93" s="7" t="n">
        <f aca="false">EOMONTH(F93,-1)</f>
        <v>45961</v>
      </c>
      <c r="I93" s="7" t="n">
        <f aca="false">F93</f>
        <v>45979</v>
      </c>
      <c r="K93" s="5"/>
      <c r="L93" s="8" t="str">
        <f aca="false">IF(K93="","",RIGHT(K93,1))</f>
        <v/>
      </c>
      <c r="M93" s="5"/>
      <c r="N93" s="5"/>
      <c r="P93" s="8" t="str">
        <f aca="false">IF(K93="","",VLOOKUP(O93,CondicionReceptor!$B$2:$D$12,3,0))</f>
        <v/>
      </c>
      <c r="Q93" s="5"/>
      <c r="V93" s="5" t="s">
        <v>95</v>
      </c>
      <c r="W93" s="1" t="n">
        <v>11.4</v>
      </c>
      <c r="X93" s="1" t="n">
        <v>6.8</v>
      </c>
      <c r="Z93" s="9" t="n">
        <f aca="false">ROUND(W93*X93-Y93,2)</f>
        <v>77.52</v>
      </c>
      <c r="AA93" s="10" t="n">
        <v>0.21</v>
      </c>
      <c r="AB93" s="11" t="n">
        <f aca="false">ROUND(IFERROR(Z93*AA93,0),2)</f>
        <v>16.28</v>
      </c>
      <c r="AC93" s="11" t="n">
        <f aca="false">AB93+Z93</f>
        <v>93.8</v>
      </c>
      <c r="AD93" s="5"/>
      <c r="AE93" s="12"/>
      <c r="AF93" s="12"/>
      <c r="AG93" s="13"/>
      <c r="AH93" s="12"/>
      <c r="AI93" s="12"/>
      <c r="AJ93" s="14"/>
      <c r="AK93" s="9" t="n">
        <f aca="false">AI93*AJ93</f>
        <v>0</v>
      </c>
      <c r="AM93" s="15" t="str">
        <f aca="false">+A93</f>
        <v>NO</v>
      </c>
      <c r="AN93" s="15" t="n">
        <f aca="false">+B93</f>
        <v>30650940667</v>
      </c>
      <c r="AO93" s="15" t="str">
        <f aca="false">+C93</f>
        <v>Bustos &amp; Hope SH</v>
      </c>
      <c r="AP93" s="15" t="str">
        <f aca="false">+D93</f>
        <v>Responsable Inscripto</v>
      </c>
      <c r="AQ93" s="15" t="n">
        <f aca="false">E93</f>
        <v>5</v>
      </c>
      <c r="AR93" s="15" t="str">
        <f aca="false">TEXT(DAY(F93),"00")&amp;"/"&amp;TEXT(MONTH(F93),"00")&amp;"/"&amp;YEAR(F93)</f>
        <v>18/11/2025</v>
      </c>
      <c r="AS93" s="15" t="str">
        <f aca="false">TEXT(DAY(G93),"00")&amp;"/"&amp;TEXT(MONTH(G93),"00")&amp;"/"&amp;YEAR(G93)</f>
        <v>01/10/2025</v>
      </c>
      <c r="AT93" s="15" t="str">
        <f aca="false">TEXT(DAY(H93),"00")&amp;"/"&amp;TEXT(MONTH(H93),"00")&amp;"/"&amp;YEAR(H93)</f>
        <v>31/10/2025</v>
      </c>
      <c r="AU93" s="15" t="str">
        <f aca="false">TEXT(DAY(I93),"00")&amp;"/"&amp;TEXT(MONTH(I93),"00")&amp;"/"&amp;YEAR(I93)</f>
        <v>18/11/2025</v>
      </c>
      <c r="AV93" s="15" t="str">
        <f aca="false">IF(J93="","",J93)</f>
        <v/>
      </c>
      <c r="AW93" s="15" t="str">
        <f aca="false">IFERROR(VLOOKUP(K93,TiposComprobantes!$B$2:$C$37,2,0),"")</f>
        <v/>
      </c>
      <c r="AX93" s="15" t="str">
        <f aca="false">IFERROR(VLOOKUP(M93,TipoConceptos!$B$2:$C$4,2,0),"")</f>
        <v/>
      </c>
      <c r="AY93" s="15" t="n">
        <f aca="false">N93</f>
        <v>0</v>
      </c>
      <c r="AZ93" s="15" t="n">
        <f aca="false">IFERROR(VLOOKUP(O93,CondicionReceptor!$B$2:$C$12,2,0),0)</f>
        <v>0</v>
      </c>
      <c r="BA93" s="15" t="n">
        <f aca="false">IFERROR(VLOOKUP(Q93,TiposDocumentos!$B$2:$C$37,2,0),99)</f>
        <v>99</v>
      </c>
      <c r="BB93" s="15" t="n">
        <f aca="false">R93</f>
        <v>0</v>
      </c>
      <c r="BC93" s="15" t="str">
        <f aca="false">IF(S93="","",S93)</f>
        <v/>
      </c>
      <c r="BD93" s="15" t="str">
        <f aca="false">IF(T93="","",T93)</f>
        <v/>
      </c>
      <c r="BE93" s="15" t="str">
        <f aca="false">IF(U93="","",U93)</f>
        <v/>
      </c>
      <c r="BF93" s="15" t="str">
        <f aca="false">IF(V93="","",V93)</f>
        <v>Agregar items para hacer Factura Larga 7</v>
      </c>
      <c r="BG93" s="15" t="n">
        <f aca="false">IF(W93="","",W93)</f>
        <v>11.4</v>
      </c>
      <c r="BH93" s="15" t="n">
        <f aca="false">IF(X93="","",X93)</f>
        <v>6.8</v>
      </c>
      <c r="BI93" s="15" t="n">
        <f aca="false">IF(Y93="",0,Y93)</f>
        <v>0</v>
      </c>
      <c r="BJ93" s="11" t="n">
        <f aca="false">IF(Z93="","",Z93)</f>
        <v>77.52</v>
      </c>
      <c r="BK93" s="15" t="n">
        <f aca="false">VLOOKUP(AA93,TiposIVA!$B$2:$C$11,2,0)</f>
        <v>5</v>
      </c>
      <c r="BL93" s="11" t="n">
        <f aca="false">IF(AB93="","",AB93)</f>
        <v>16.28</v>
      </c>
      <c r="BM93" s="11" t="n">
        <f aca="false">IF(AC93="","",AC93)</f>
        <v>93.8</v>
      </c>
      <c r="BN93" s="16" t="str">
        <f aca="false">IFERROR(VLOOKUP(AD93,TiposComprobantes!$B$2:$C$37,2,0),"")</f>
        <v/>
      </c>
      <c r="BO93" s="16" t="str">
        <f aca="false">IF(AE93="","",AE93)</f>
        <v/>
      </c>
      <c r="BP93" s="16" t="str">
        <f aca="false">IF(AF93="","",AF93)</f>
        <v/>
      </c>
      <c r="BQ93" s="16" t="str">
        <f aca="false">IFERROR(VLOOKUP(AG93,TiposTributos!$B$1:$C$12,2,0),"")</f>
        <v/>
      </c>
      <c r="BR93" s="16" t="str">
        <f aca="false">IF(AH93="","",AH93)</f>
        <v/>
      </c>
      <c r="BS93" s="11" t="n">
        <f aca="false">AI93</f>
        <v>0</v>
      </c>
      <c r="BT93" s="11" t="n">
        <f aca="false">AJ93*100</f>
        <v>0</v>
      </c>
      <c r="BU93" s="11" t="n">
        <f aca="false">AK93</f>
        <v>0</v>
      </c>
      <c r="BW93" s="15" t="str">
        <f aca="false">IF(F93="","",CONCATENATE(AM93,"|'",AN93,"'|'",AO93,"'|'",AP93,"'|'",AQ93,"'|'",AR93,"'|'",AS93,"'|'",AT93,"'|'",AU93,"'|",AV93,"|",AW93,"|",AX93,"|'",AY93,"'|",AZ93,"|",BA93,"|",BB93,"|'",BC93,"'|'",BD93,"'|'",BE93,"'|'",BF93,"'|",BG93,"|",BH93,"|",BI93,"|",BJ93,"|",BK93,"|",BL93,"|",BM93,"|",BN93,"|",BO93,"|",BP93,"|",BQ93,"|'",BR93,"'|",BS93,"|",BT93,"|",BU93))</f>
        <v>NO|'30650940667'|'Bustos &amp; Hope SH'|'Responsable Inscripto'|'5'|'18/11/2025'|'01/10/2025'|'31/10/2025'|'18/11/2025'||||'0'|0|99|0|''|''|''|'Agregar items para hacer Factura Larga 7'|11,4|6,8|0|77,52|5|16,28|93,8|||||''|0|0|0</v>
      </c>
    </row>
    <row r="94" customFormat="false" ht="12.75" hidden="false" customHeight="false" outlineLevel="0" collapsed="false">
      <c r="A94" s="5" t="s">
        <v>88</v>
      </c>
      <c r="B94" s="1" t="n">
        <v>30650940667</v>
      </c>
      <c r="C94" s="5" t="s">
        <v>38</v>
      </c>
      <c r="D94" s="5" t="s">
        <v>39</v>
      </c>
      <c r="E94" s="1" t="n">
        <v>5</v>
      </c>
      <c r="F94" s="6" t="n">
        <f aca="true">TODAY()</f>
        <v>45979</v>
      </c>
      <c r="G94" s="7" t="n">
        <f aca="false">DATE(YEAR(H94),MONTH(H94),1)</f>
        <v>45931</v>
      </c>
      <c r="H94" s="7" t="n">
        <f aca="false">EOMONTH(F94,-1)</f>
        <v>45961</v>
      </c>
      <c r="I94" s="7" t="n">
        <f aca="false">F94</f>
        <v>45979</v>
      </c>
      <c r="K94" s="5"/>
      <c r="L94" s="8" t="str">
        <f aca="false">IF(K94="","",RIGHT(K94,1))</f>
        <v/>
      </c>
      <c r="M94" s="5"/>
      <c r="N94" s="5"/>
      <c r="P94" s="8" t="str">
        <f aca="false">IF(K94="","",VLOOKUP(O94,CondicionReceptor!$B$2:$D$12,3,0))</f>
        <v/>
      </c>
      <c r="Q94" s="5"/>
      <c r="V94" s="5" t="s">
        <v>96</v>
      </c>
      <c r="W94" s="1" t="n">
        <v>13.6</v>
      </c>
      <c r="X94" s="1" t="n">
        <v>16</v>
      </c>
      <c r="Z94" s="9" t="n">
        <f aca="false">ROUND(W94*X94-Y94,2)</f>
        <v>217.6</v>
      </c>
      <c r="AA94" s="10" t="n">
        <v>0.27</v>
      </c>
      <c r="AB94" s="11" t="n">
        <f aca="false">ROUND(IFERROR(Z94*AA94,0),2)</f>
        <v>58.75</v>
      </c>
      <c r="AC94" s="11" t="n">
        <f aca="false">AB94+Z94</f>
        <v>276.35</v>
      </c>
      <c r="AD94" s="5"/>
      <c r="AE94" s="12"/>
      <c r="AF94" s="12"/>
      <c r="AG94" s="13"/>
      <c r="AH94" s="12"/>
      <c r="AI94" s="12"/>
      <c r="AJ94" s="14"/>
      <c r="AK94" s="9" t="n">
        <f aca="false">AI94*AJ94</f>
        <v>0</v>
      </c>
      <c r="AM94" s="15" t="str">
        <f aca="false">+A94</f>
        <v>NO</v>
      </c>
      <c r="AN94" s="15" t="n">
        <f aca="false">+B94</f>
        <v>30650940667</v>
      </c>
      <c r="AO94" s="15" t="str">
        <f aca="false">+C94</f>
        <v>Bustos &amp; Hope SH</v>
      </c>
      <c r="AP94" s="15" t="str">
        <f aca="false">+D94</f>
        <v>Responsable Inscripto</v>
      </c>
      <c r="AQ94" s="15" t="n">
        <f aca="false">E94</f>
        <v>5</v>
      </c>
      <c r="AR94" s="15" t="str">
        <f aca="false">TEXT(DAY(F94),"00")&amp;"/"&amp;TEXT(MONTH(F94),"00")&amp;"/"&amp;YEAR(F94)</f>
        <v>18/11/2025</v>
      </c>
      <c r="AS94" s="15" t="str">
        <f aca="false">TEXT(DAY(G94),"00")&amp;"/"&amp;TEXT(MONTH(G94),"00")&amp;"/"&amp;YEAR(G94)</f>
        <v>01/10/2025</v>
      </c>
      <c r="AT94" s="15" t="str">
        <f aca="false">TEXT(DAY(H94),"00")&amp;"/"&amp;TEXT(MONTH(H94),"00")&amp;"/"&amp;YEAR(H94)</f>
        <v>31/10/2025</v>
      </c>
      <c r="AU94" s="15" t="str">
        <f aca="false">TEXT(DAY(I94),"00")&amp;"/"&amp;TEXT(MONTH(I94),"00")&amp;"/"&amp;YEAR(I94)</f>
        <v>18/11/2025</v>
      </c>
      <c r="AV94" s="15" t="str">
        <f aca="false">IF(J94="","",J94)</f>
        <v/>
      </c>
      <c r="AW94" s="15" t="str">
        <f aca="false">IFERROR(VLOOKUP(K94,TiposComprobantes!$B$2:$C$37,2,0),"")</f>
        <v/>
      </c>
      <c r="AX94" s="15" t="str">
        <f aca="false">IFERROR(VLOOKUP(M94,TipoConceptos!$B$2:$C$4,2,0),"")</f>
        <v/>
      </c>
      <c r="AY94" s="15" t="n">
        <f aca="false">N94</f>
        <v>0</v>
      </c>
      <c r="AZ94" s="15" t="n">
        <f aca="false">IFERROR(VLOOKUP(O94,CondicionReceptor!$B$2:$C$12,2,0),0)</f>
        <v>0</v>
      </c>
      <c r="BA94" s="15" t="n">
        <f aca="false">IFERROR(VLOOKUP(Q94,TiposDocumentos!$B$2:$C$37,2,0),99)</f>
        <v>99</v>
      </c>
      <c r="BB94" s="15" t="n">
        <f aca="false">R94</f>
        <v>0</v>
      </c>
      <c r="BC94" s="15" t="str">
        <f aca="false">IF(S94="","",S94)</f>
        <v/>
      </c>
      <c r="BD94" s="15" t="str">
        <f aca="false">IF(T94="","",T94)</f>
        <v/>
      </c>
      <c r="BE94" s="15" t="str">
        <f aca="false">IF(U94="","",U94)</f>
        <v/>
      </c>
      <c r="BF94" s="15" t="str">
        <f aca="false">IF(V94="","",V94)</f>
        <v>Agregar items para hacer Factura Larga 8</v>
      </c>
      <c r="BG94" s="15" t="n">
        <f aca="false">IF(W94="","",W94)</f>
        <v>13.6</v>
      </c>
      <c r="BH94" s="15" t="n">
        <f aca="false">IF(X94="","",X94)</f>
        <v>16</v>
      </c>
      <c r="BI94" s="15" t="n">
        <f aca="false">IF(Y94="",0,Y94)</f>
        <v>0</v>
      </c>
      <c r="BJ94" s="11" t="n">
        <f aca="false">IF(Z94="","",Z94)</f>
        <v>217.6</v>
      </c>
      <c r="BK94" s="15" t="n">
        <f aca="false">VLOOKUP(AA94,TiposIVA!$B$2:$C$11,2,0)</f>
        <v>6</v>
      </c>
      <c r="BL94" s="11" t="n">
        <f aca="false">IF(AB94="","",AB94)</f>
        <v>58.75</v>
      </c>
      <c r="BM94" s="11" t="n">
        <f aca="false">IF(AC94="","",AC94)</f>
        <v>276.35</v>
      </c>
      <c r="BN94" s="16" t="str">
        <f aca="false">IFERROR(VLOOKUP(AD94,TiposComprobantes!$B$2:$C$37,2,0),"")</f>
        <v/>
      </c>
      <c r="BO94" s="16" t="str">
        <f aca="false">IF(AE94="","",AE94)</f>
        <v/>
      </c>
      <c r="BP94" s="16" t="str">
        <f aca="false">IF(AF94="","",AF94)</f>
        <v/>
      </c>
      <c r="BQ94" s="16" t="str">
        <f aca="false">IFERROR(VLOOKUP(AG94,TiposTributos!$B$1:$C$12,2,0),"")</f>
        <v/>
      </c>
      <c r="BR94" s="16" t="str">
        <f aca="false">IF(AH94="","",AH94)</f>
        <v/>
      </c>
      <c r="BS94" s="11" t="n">
        <f aca="false">AI94</f>
        <v>0</v>
      </c>
      <c r="BT94" s="11" t="n">
        <f aca="false">AJ94*100</f>
        <v>0</v>
      </c>
      <c r="BU94" s="11" t="n">
        <f aca="false">AK94</f>
        <v>0</v>
      </c>
      <c r="BW94" s="15" t="str">
        <f aca="false">IF(F94="","",CONCATENATE(AM94,"|'",AN94,"'|'",AO94,"'|'",AP94,"'|'",AQ94,"'|'",AR94,"'|'",AS94,"'|'",AT94,"'|'",AU94,"'|",AV94,"|",AW94,"|",AX94,"|'",AY94,"'|",AZ94,"|",BA94,"|",BB94,"|'",BC94,"'|'",BD94,"'|'",BE94,"'|'",BF94,"'|",BG94,"|",BH94,"|",BI94,"|",BJ94,"|",BK94,"|",BL94,"|",BM94,"|",BN94,"|",BO94,"|",BP94,"|",BQ94,"|'",BR94,"'|",BS94,"|",BT94,"|",BU94))</f>
        <v>NO|'30650940667'|'Bustos &amp; Hope SH'|'Responsable Inscripto'|'5'|'18/11/2025'|'01/10/2025'|'31/10/2025'|'18/11/2025'||||'0'|0|99|0|''|''|''|'Agregar items para hacer Factura Larga 8'|13,6|16|0|217,6|6|58,75|276,35|||||''|0|0|0</v>
      </c>
    </row>
    <row r="95" customFormat="false" ht="12.75" hidden="false" customHeight="false" outlineLevel="0" collapsed="false">
      <c r="A95" s="5" t="s">
        <v>88</v>
      </c>
      <c r="B95" s="1" t="n">
        <v>30650940667</v>
      </c>
      <c r="C95" s="5" t="s">
        <v>38</v>
      </c>
      <c r="D95" s="5" t="s">
        <v>39</v>
      </c>
      <c r="E95" s="1" t="n">
        <v>5</v>
      </c>
      <c r="F95" s="6" t="n">
        <f aca="true">TODAY()</f>
        <v>45979</v>
      </c>
      <c r="G95" s="7" t="n">
        <f aca="false">DATE(YEAR(H95),MONTH(H95),1)</f>
        <v>45931</v>
      </c>
      <c r="H95" s="7" t="n">
        <f aca="false">EOMONTH(F95,-1)</f>
        <v>45961</v>
      </c>
      <c r="I95" s="7" t="n">
        <f aca="false">F95</f>
        <v>45979</v>
      </c>
      <c r="K95" s="5"/>
      <c r="L95" s="8" t="str">
        <f aca="false">IF(K95="","",RIGHT(K95,1))</f>
        <v/>
      </c>
      <c r="M95" s="5"/>
      <c r="N95" s="5"/>
      <c r="P95" s="8" t="str">
        <f aca="false">IF(K95="","",VLOOKUP(O95,CondicionReceptor!$B$2:$D$12,3,0))</f>
        <v/>
      </c>
      <c r="Q95" s="5"/>
      <c r="V95" s="5" t="s">
        <v>97</v>
      </c>
      <c r="W95" s="1" t="n">
        <v>230</v>
      </c>
      <c r="X95" s="1" t="n">
        <v>12</v>
      </c>
      <c r="Z95" s="9" t="n">
        <f aca="false">ROUND(W95*X95-Y95,2)</f>
        <v>2760</v>
      </c>
      <c r="AA95" s="10" t="n">
        <v>0.025</v>
      </c>
      <c r="AB95" s="11" t="n">
        <f aca="false">ROUND(IFERROR(Z95*AA95,0),2)</f>
        <v>69</v>
      </c>
      <c r="AC95" s="11" t="n">
        <f aca="false">AB95+Z95</f>
        <v>2829</v>
      </c>
      <c r="AD95" s="5"/>
      <c r="AE95" s="12"/>
      <c r="AF95" s="12"/>
      <c r="AG95" s="13"/>
      <c r="AH95" s="12"/>
      <c r="AI95" s="12"/>
      <c r="AJ95" s="14"/>
      <c r="AK95" s="9" t="n">
        <f aca="false">AI95*AJ95</f>
        <v>0</v>
      </c>
      <c r="AM95" s="15" t="str">
        <f aca="false">+A95</f>
        <v>NO</v>
      </c>
      <c r="AN95" s="15" t="n">
        <f aca="false">+B95</f>
        <v>30650940667</v>
      </c>
      <c r="AO95" s="15" t="str">
        <f aca="false">+C95</f>
        <v>Bustos &amp; Hope SH</v>
      </c>
      <c r="AP95" s="15" t="str">
        <f aca="false">+D95</f>
        <v>Responsable Inscripto</v>
      </c>
      <c r="AQ95" s="15" t="n">
        <f aca="false">E95</f>
        <v>5</v>
      </c>
      <c r="AR95" s="15" t="str">
        <f aca="false">TEXT(DAY(F95),"00")&amp;"/"&amp;TEXT(MONTH(F95),"00")&amp;"/"&amp;YEAR(F95)</f>
        <v>18/11/2025</v>
      </c>
      <c r="AS95" s="15" t="str">
        <f aca="false">TEXT(DAY(G95),"00")&amp;"/"&amp;TEXT(MONTH(G95),"00")&amp;"/"&amp;YEAR(G95)</f>
        <v>01/10/2025</v>
      </c>
      <c r="AT95" s="15" t="str">
        <f aca="false">TEXT(DAY(H95),"00")&amp;"/"&amp;TEXT(MONTH(H95),"00")&amp;"/"&amp;YEAR(H95)</f>
        <v>31/10/2025</v>
      </c>
      <c r="AU95" s="15" t="str">
        <f aca="false">TEXT(DAY(I95),"00")&amp;"/"&amp;TEXT(MONTH(I95),"00")&amp;"/"&amp;YEAR(I95)</f>
        <v>18/11/2025</v>
      </c>
      <c r="AV95" s="15" t="str">
        <f aca="false">IF(J95="","",J95)</f>
        <v/>
      </c>
      <c r="AW95" s="15" t="str">
        <f aca="false">IFERROR(VLOOKUP(K95,TiposComprobantes!$B$2:$C$37,2,0),"")</f>
        <v/>
      </c>
      <c r="AX95" s="15" t="str">
        <f aca="false">IFERROR(VLOOKUP(M95,TipoConceptos!$B$2:$C$4,2,0),"")</f>
        <v/>
      </c>
      <c r="AY95" s="15" t="n">
        <f aca="false">N95</f>
        <v>0</v>
      </c>
      <c r="AZ95" s="15" t="n">
        <f aca="false">IFERROR(VLOOKUP(O95,CondicionReceptor!$B$2:$C$12,2,0),0)</f>
        <v>0</v>
      </c>
      <c r="BA95" s="15" t="n">
        <f aca="false">IFERROR(VLOOKUP(Q95,TiposDocumentos!$B$2:$C$37,2,0),99)</f>
        <v>99</v>
      </c>
      <c r="BB95" s="15" t="n">
        <f aca="false">R95</f>
        <v>0</v>
      </c>
      <c r="BC95" s="15" t="str">
        <f aca="false">IF(S95="","",S95)</f>
        <v/>
      </c>
      <c r="BD95" s="15" t="str">
        <f aca="false">IF(T95="","",T95)</f>
        <v/>
      </c>
      <c r="BE95" s="15" t="str">
        <f aca="false">IF(U95="","",U95)</f>
        <v/>
      </c>
      <c r="BF95" s="15" t="str">
        <f aca="false">IF(V95="","",V95)</f>
        <v>Agregar items para hacer Factura Larga 9</v>
      </c>
      <c r="BG95" s="15" t="n">
        <f aca="false">IF(W95="","",W95)</f>
        <v>230</v>
      </c>
      <c r="BH95" s="15" t="n">
        <f aca="false">IF(X95="","",X95)</f>
        <v>12</v>
      </c>
      <c r="BI95" s="15" t="n">
        <f aca="false">IF(Y95="",0,Y95)</f>
        <v>0</v>
      </c>
      <c r="BJ95" s="11" t="n">
        <f aca="false">IF(Z95="","",Z95)</f>
        <v>2760</v>
      </c>
      <c r="BK95" s="15" t="n">
        <f aca="false">VLOOKUP(AA95,TiposIVA!$B$2:$C$11,2,0)</f>
        <v>9</v>
      </c>
      <c r="BL95" s="11" t="n">
        <f aca="false">IF(AB95="","",AB95)</f>
        <v>69</v>
      </c>
      <c r="BM95" s="11" t="n">
        <f aca="false">IF(AC95="","",AC95)</f>
        <v>2829</v>
      </c>
      <c r="BN95" s="16" t="str">
        <f aca="false">IFERROR(VLOOKUP(AD95,TiposComprobantes!$B$2:$C$37,2,0),"")</f>
        <v/>
      </c>
      <c r="BO95" s="16" t="str">
        <f aca="false">IF(AE95="","",AE95)</f>
        <v/>
      </c>
      <c r="BP95" s="16" t="str">
        <f aca="false">IF(AF95="","",AF95)</f>
        <v/>
      </c>
      <c r="BQ95" s="16" t="str">
        <f aca="false">IFERROR(VLOOKUP(AG95,TiposTributos!$B$1:$C$12,2,0),"")</f>
        <v/>
      </c>
      <c r="BR95" s="16" t="str">
        <f aca="false">IF(AH95="","",AH95)</f>
        <v/>
      </c>
      <c r="BS95" s="11" t="n">
        <f aca="false">AI95</f>
        <v>0</v>
      </c>
      <c r="BT95" s="11" t="n">
        <f aca="false">AJ95*100</f>
        <v>0</v>
      </c>
      <c r="BU95" s="11" t="n">
        <f aca="false">AK95</f>
        <v>0</v>
      </c>
      <c r="BW95" s="15" t="str">
        <f aca="false">IF(F95="","",CONCATENATE(AM95,"|'",AN95,"'|'",AO95,"'|'",AP95,"'|'",AQ95,"'|'",AR95,"'|'",AS95,"'|'",AT95,"'|'",AU95,"'|",AV95,"|",AW95,"|",AX95,"|'",AY95,"'|",AZ95,"|",BA95,"|",BB95,"|'",BC95,"'|'",BD95,"'|'",BE95,"'|'",BF95,"'|",BG95,"|",BH95,"|",BI95,"|",BJ95,"|",BK95,"|",BL95,"|",BM95,"|",BN95,"|",BO95,"|",BP95,"|",BQ95,"|'",BR95,"'|",BS95,"|",BT95,"|",BU95))</f>
        <v>NO|'30650940667'|'Bustos &amp; Hope SH'|'Responsable Inscripto'|'5'|'18/11/2025'|'01/10/2025'|'31/10/2025'|'18/11/2025'||||'0'|0|99|0|''|''|''|'Agregar items para hacer Factura Larga 9'|230|12|0|2760|9|69|2829|||||''|0|0|0</v>
      </c>
    </row>
    <row r="96" customFormat="false" ht="12.75" hidden="false" customHeight="false" outlineLevel="0" collapsed="false">
      <c r="A96" s="5" t="s">
        <v>88</v>
      </c>
      <c r="B96" s="1" t="n">
        <v>30650940667</v>
      </c>
      <c r="C96" s="5" t="s">
        <v>38</v>
      </c>
      <c r="D96" s="5" t="s">
        <v>39</v>
      </c>
      <c r="E96" s="1" t="n">
        <v>5</v>
      </c>
      <c r="F96" s="6" t="n">
        <f aca="true">TODAY()</f>
        <v>45979</v>
      </c>
      <c r="G96" s="7" t="n">
        <f aca="false">DATE(YEAR(H96),MONTH(H96),1)</f>
        <v>45931</v>
      </c>
      <c r="H96" s="7" t="n">
        <f aca="false">EOMONTH(F96,-1)</f>
        <v>45961</v>
      </c>
      <c r="I96" s="7" t="n">
        <f aca="false">F96</f>
        <v>45979</v>
      </c>
      <c r="K96" s="5"/>
      <c r="L96" s="8" t="str">
        <f aca="false">IF(K96="","",RIGHT(K96,1))</f>
        <v/>
      </c>
      <c r="M96" s="5"/>
      <c r="N96" s="5"/>
      <c r="P96" s="8" t="str">
        <f aca="false">IF(K96="","",VLOOKUP(O96,CondicionReceptor!$B$2:$D$12,3,0))</f>
        <v/>
      </c>
      <c r="Q96" s="5"/>
      <c r="V96" s="5" t="s">
        <v>98</v>
      </c>
      <c r="W96" s="1" t="n">
        <v>454</v>
      </c>
      <c r="X96" s="1" t="n">
        <v>0.7</v>
      </c>
      <c r="Z96" s="9" t="n">
        <f aca="false">ROUND(W96*X96-Y96,2)</f>
        <v>317.8</v>
      </c>
      <c r="AA96" s="10" t="n">
        <v>0.05</v>
      </c>
      <c r="AB96" s="11" t="n">
        <f aca="false">ROUND(IFERROR(Z96*AA96,0),2)</f>
        <v>15.89</v>
      </c>
      <c r="AC96" s="11" t="n">
        <f aca="false">AB96+Z96</f>
        <v>333.69</v>
      </c>
      <c r="AD96" s="5"/>
      <c r="AE96" s="12"/>
      <c r="AF96" s="12"/>
      <c r="AG96" s="13"/>
      <c r="AH96" s="12"/>
      <c r="AI96" s="12"/>
      <c r="AJ96" s="14"/>
      <c r="AK96" s="9" t="n">
        <f aca="false">AI96*AJ96</f>
        <v>0</v>
      </c>
      <c r="AM96" s="15" t="str">
        <f aca="false">+A96</f>
        <v>NO</v>
      </c>
      <c r="AN96" s="15" t="n">
        <f aca="false">+B96</f>
        <v>30650940667</v>
      </c>
      <c r="AO96" s="15" t="str">
        <f aca="false">+C96</f>
        <v>Bustos &amp; Hope SH</v>
      </c>
      <c r="AP96" s="15" t="str">
        <f aca="false">+D96</f>
        <v>Responsable Inscripto</v>
      </c>
      <c r="AQ96" s="15" t="n">
        <f aca="false">E96</f>
        <v>5</v>
      </c>
      <c r="AR96" s="15" t="str">
        <f aca="false">TEXT(DAY(F96),"00")&amp;"/"&amp;TEXT(MONTH(F96),"00")&amp;"/"&amp;YEAR(F96)</f>
        <v>18/11/2025</v>
      </c>
      <c r="AS96" s="15" t="str">
        <f aca="false">TEXT(DAY(G96),"00")&amp;"/"&amp;TEXT(MONTH(G96),"00")&amp;"/"&amp;YEAR(G96)</f>
        <v>01/10/2025</v>
      </c>
      <c r="AT96" s="15" t="str">
        <f aca="false">TEXT(DAY(H96),"00")&amp;"/"&amp;TEXT(MONTH(H96),"00")&amp;"/"&amp;YEAR(H96)</f>
        <v>31/10/2025</v>
      </c>
      <c r="AU96" s="15" t="str">
        <f aca="false">TEXT(DAY(I96),"00")&amp;"/"&amp;TEXT(MONTH(I96),"00")&amp;"/"&amp;YEAR(I96)</f>
        <v>18/11/2025</v>
      </c>
      <c r="AV96" s="15" t="str">
        <f aca="false">IF(J96="","",J96)</f>
        <v/>
      </c>
      <c r="AW96" s="15" t="str">
        <f aca="false">IFERROR(VLOOKUP(K96,TiposComprobantes!$B$2:$C$37,2,0),"")</f>
        <v/>
      </c>
      <c r="AX96" s="15" t="str">
        <f aca="false">IFERROR(VLOOKUP(M96,TipoConceptos!$B$2:$C$4,2,0),"")</f>
        <v/>
      </c>
      <c r="AY96" s="15" t="n">
        <f aca="false">N96</f>
        <v>0</v>
      </c>
      <c r="AZ96" s="15" t="n">
        <f aca="false">IFERROR(VLOOKUP(O96,CondicionReceptor!$B$2:$C$12,2,0),0)</f>
        <v>0</v>
      </c>
      <c r="BA96" s="15" t="n">
        <f aca="false">IFERROR(VLOOKUP(Q96,TiposDocumentos!$B$2:$C$37,2,0),99)</f>
        <v>99</v>
      </c>
      <c r="BB96" s="15" t="n">
        <f aca="false">R96</f>
        <v>0</v>
      </c>
      <c r="BC96" s="15" t="str">
        <f aca="false">IF(S96="","",S96)</f>
        <v/>
      </c>
      <c r="BD96" s="15" t="str">
        <f aca="false">IF(T96="","",T96)</f>
        <v/>
      </c>
      <c r="BE96" s="15" t="str">
        <f aca="false">IF(U96="","",U96)</f>
        <v/>
      </c>
      <c r="BF96" s="15" t="str">
        <f aca="false">IF(V96="","",V96)</f>
        <v>Agregar items para hacer Factura Larga 10</v>
      </c>
      <c r="BG96" s="15" t="n">
        <f aca="false">IF(W96="","",W96)</f>
        <v>454</v>
      </c>
      <c r="BH96" s="15" t="n">
        <f aca="false">IF(X96="","",X96)</f>
        <v>0.7</v>
      </c>
      <c r="BI96" s="15" t="n">
        <f aca="false">IF(Y96="",0,Y96)</f>
        <v>0</v>
      </c>
      <c r="BJ96" s="11" t="n">
        <f aca="false">IF(Z96="","",Z96)</f>
        <v>317.8</v>
      </c>
      <c r="BK96" s="15" t="n">
        <f aca="false">VLOOKUP(AA96,TiposIVA!$B$2:$C$11,2,0)</f>
        <v>8</v>
      </c>
      <c r="BL96" s="11" t="n">
        <f aca="false">IF(AB96="","",AB96)</f>
        <v>15.89</v>
      </c>
      <c r="BM96" s="11" t="n">
        <f aca="false">IF(AC96="","",AC96)</f>
        <v>333.69</v>
      </c>
      <c r="BN96" s="16" t="str">
        <f aca="false">IFERROR(VLOOKUP(AD96,TiposComprobantes!$B$2:$C$37,2,0),"")</f>
        <v/>
      </c>
      <c r="BO96" s="16" t="str">
        <f aca="false">IF(AE96="","",AE96)</f>
        <v/>
      </c>
      <c r="BP96" s="16" t="str">
        <f aca="false">IF(AF96="","",AF96)</f>
        <v/>
      </c>
      <c r="BQ96" s="16" t="str">
        <f aca="false">IFERROR(VLOOKUP(AG96,TiposTributos!$B$1:$C$12,2,0),"")</f>
        <v/>
      </c>
      <c r="BR96" s="16" t="str">
        <f aca="false">IF(AH96="","",AH96)</f>
        <v/>
      </c>
      <c r="BS96" s="11" t="n">
        <f aca="false">AI96</f>
        <v>0</v>
      </c>
      <c r="BT96" s="11" t="n">
        <f aca="false">AJ96*100</f>
        <v>0</v>
      </c>
      <c r="BU96" s="11" t="n">
        <f aca="false">AK96</f>
        <v>0</v>
      </c>
      <c r="BW96" s="15" t="str">
        <f aca="false">IF(F96="","",CONCATENATE(AM96,"|'",AN96,"'|'",AO96,"'|'",AP96,"'|'",AQ96,"'|'",AR96,"'|'",AS96,"'|'",AT96,"'|'",AU96,"'|",AV96,"|",AW96,"|",AX96,"|'",AY96,"'|",AZ96,"|",BA96,"|",BB96,"|'",BC96,"'|'",BD96,"'|'",BE96,"'|'",BF96,"'|",BG96,"|",BH96,"|",BI96,"|",BJ96,"|",BK96,"|",BL96,"|",BM96,"|",BN96,"|",BO96,"|",BP96,"|",BQ96,"|'",BR96,"'|",BS96,"|",BT96,"|",BU96))</f>
        <v>NO|'30650940667'|'Bustos &amp; Hope SH'|'Responsable Inscripto'|'5'|'18/11/2025'|'01/10/2025'|'31/10/2025'|'18/11/2025'||||'0'|0|99|0|''|''|''|'Agregar items para hacer Factura Larga 10'|454|0,7|0|317,8|8|15,89|333,69|||||''|0|0|0</v>
      </c>
    </row>
    <row r="97" customFormat="false" ht="12.75" hidden="false" customHeight="false" outlineLevel="0" collapsed="false">
      <c r="A97" s="5" t="s">
        <v>88</v>
      </c>
      <c r="B97" s="1" t="n">
        <v>30650940667</v>
      </c>
      <c r="C97" s="5" t="s">
        <v>38</v>
      </c>
      <c r="D97" s="5" t="s">
        <v>39</v>
      </c>
      <c r="E97" s="1" t="n">
        <v>5</v>
      </c>
      <c r="F97" s="6" t="n">
        <f aca="true">TODAY()</f>
        <v>45979</v>
      </c>
      <c r="G97" s="7" t="n">
        <f aca="false">DATE(YEAR(H97),MONTH(H97),1)</f>
        <v>45931</v>
      </c>
      <c r="H97" s="7" t="n">
        <f aca="false">EOMONTH(F97,-1)</f>
        <v>45961</v>
      </c>
      <c r="I97" s="7" t="n">
        <f aca="false">F97</f>
        <v>45979</v>
      </c>
      <c r="K97" s="5"/>
      <c r="L97" s="8" t="str">
        <f aca="false">IF(K97="","",RIGHT(K97,1))</f>
        <v/>
      </c>
      <c r="M97" s="5"/>
      <c r="N97" s="5"/>
      <c r="P97" s="8" t="str">
        <f aca="false">IF(K97="","",VLOOKUP(O97,CondicionReceptor!$B$2:$D$12,3,0))</f>
        <v/>
      </c>
      <c r="Q97" s="5"/>
      <c r="V97" s="5" t="s">
        <v>99</v>
      </c>
      <c r="W97" s="1" t="n">
        <v>2.3</v>
      </c>
      <c r="X97" s="1" t="n">
        <v>135</v>
      </c>
      <c r="Z97" s="9" t="n">
        <f aca="false">ROUND(W97*X97-Y97,2)</f>
        <v>310.5</v>
      </c>
      <c r="AA97" s="10" t="s">
        <v>62</v>
      </c>
      <c r="AB97" s="11" t="n">
        <f aca="false">ROUND(IFERROR(Z97*AA97,0),2)</f>
        <v>0</v>
      </c>
      <c r="AC97" s="11" t="n">
        <f aca="false">AB97+Z97</f>
        <v>310.5</v>
      </c>
      <c r="AD97" s="5"/>
      <c r="AE97" s="12"/>
      <c r="AF97" s="12"/>
      <c r="AG97" s="13"/>
      <c r="AH97" s="12"/>
      <c r="AI97" s="12"/>
      <c r="AJ97" s="14"/>
      <c r="AK97" s="9" t="n">
        <f aca="false">AI97*AJ97</f>
        <v>0</v>
      </c>
      <c r="AM97" s="15" t="str">
        <f aca="false">+A97</f>
        <v>NO</v>
      </c>
      <c r="AN97" s="15" t="n">
        <f aca="false">+B97</f>
        <v>30650940667</v>
      </c>
      <c r="AO97" s="15" t="str">
        <f aca="false">+C97</f>
        <v>Bustos &amp; Hope SH</v>
      </c>
      <c r="AP97" s="15" t="str">
        <f aca="false">+D97</f>
        <v>Responsable Inscripto</v>
      </c>
      <c r="AQ97" s="15" t="n">
        <f aca="false">E97</f>
        <v>5</v>
      </c>
      <c r="AR97" s="15" t="str">
        <f aca="false">TEXT(DAY(F97),"00")&amp;"/"&amp;TEXT(MONTH(F97),"00")&amp;"/"&amp;YEAR(F97)</f>
        <v>18/11/2025</v>
      </c>
      <c r="AS97" s="15" t="str">
        <f aca="false">TEXT(DAY(G97),"00")&amp;"/"&amp;TEXT(MONTH(G97),"00")&amp;"/"&amp;YEAR(G97)</f>
        <v>01/10/2025</v>
      </c>
      <c r="AT97" s="15" t="str">
        <f aca="false">TEXT(DAY(H97),"00")&amp;"/"&amp;TEXT(MONTH(H97),"00")&amp;"/"&amp;YEAR(H97)</f>
        <v>31/10/2025</v>
      </c>
      <c r="AU97" s="15" t="str">
        <f aca="false">TEXT(DAY(I97),"00")&amp;"/"&amp;TEXT(MONTH(I97),"00")&amp;"/"&amp;YEAR(I97)</f>
        <v>18/11/2025</v>
      </c>
      <c r="AV97" s="15" t="str">
        <f aca="false">IF(J97="","",J97)</f>
        <v/>
      </c>
      <c r="AW97" s="15" t="str">
        <f aca="false">IFERROR(VLOOKUP(K97,TiposComprobantes!$B$2:$C$37,2,0),"")</f>
        <v/>
      </c>
      <c r="AX97" s="15" t="str">
        <f aca="false">IFERROR(VLOOKUP(M97,TipoConceptos!$B$2:$C$4,2,0),"")</f>
        <v/>
      </c>
      <c r="AY97" s="15" t="n">
        <f aca="false">N97</f>
        <v>0</v>
      </c>
      <c r="AZ97" s="15" t="n">
        <f aca="false">IFERROR(VLOOKUP(O97,CondicionReceptor!$B$2:$C$12,2,0),0)</f>
        <v>0</v>
      </c>
      <c r="BA97" s="15" t="n">
        <f aca="false">IFERROR(VLOOKUP(Q97,TiposDocumentos!$B$2:$C$37,2,0),99)</f>
        <v>99</v>
      </c>
      <c r="BB97" s="15" t="n">
        <f aca="false">R97</f>
        <v>0</v>
      </c>
      <c r="BC97" s="15" t="str">
        <f aca="false">IF(S97="","",S97)</f>
        <v/>
      </c>
      <c r="BD97" s="15" t="str">
        <f aca="false">IF(T97="","",T97)</f>
        <v/>
      </c>
      <c r="BE97" s="15" t="str">
        <f aca="false">IF(U97="","",U97)</f>
        <v/>
      </c>
      <c r="BF97" s="15" t="str">
        <f aca="false">IF(V97="","",V97)</f>
        <v>Agregar items para hacer Factura Larga 11</v>
      </c>
      <c r="BG97" s="15" t="n">
        <f aca="false">IF(W97="","",W97)</f>
        <v>2.3</v>
      </c>
      <c r="BH97" s="15" t="n">
        <f aca="false">IF(X97="","",X97)</f>
        <v>135</v>
      </c>
      <c r="BI97" s="15" t="n">
        <f aca="false">IF(Y97="",0,Y97)</f>
        <v>0</v>
      </c>
      <c r="BJ97" s="11" t="n">
        <f aca="false">IF(Z97="","",Z97)</f>
        <v>310.5</v>
      </c>
      <c r="BK97" s="15" t="str">
        <f aca="false">VLOOKUP(AA97,TiposIVA!$B$2:$C$11,2,0)</f>
        <v>NG</v>
      </c>
      <c r="BL97" s="11" t="n">
        <f aca="false">IF(AB97="","",AB97)</f>
        <v>0</v>
      </c>
      <c r="BM97" s="11" t="n">
        <f aca="false">IF(AC97="","",AC97)</f>
        <v>310.5</v>
      </c>
      <c r="BN97" s="16" t="str">
        <f aca="false">IFERROR(VLOOKUP(AD97,TiposComprobantes!$B$2:$C$37,2,0),"")</f>
        <v/>
      </c>
      <c r="BO97" s="16" t="str">
        <f aca="false">IF(AE97="","",AE97)</f>
        <v/>
      </c>
      <c r="BP97" s="16" t="str">
        <f aca="false">IF(AF97="","",AF97)</f>
        <v/>
      </c>
      <c r="BQ97" s="16" t="str">
        <f aca="false">IFERROR(VLOOKUP(AG97,TiposTributos!$B$1:$C$12,2,0),"")</f>
        <v/>
      </c>
      <c r="BR97" s="16" t="str">
        <f aca="false">IF(AH97="","",AH97)</f>
        <v/>
      </c>
      <c r="BS97" s="11" t="n">
        <f aca="false">AI97</f>
        <v>0</v>
      </c>
      <c r="BT97" s="11" t="n">
        <f aca="false">AJ97*100</f>
        <v>0</v>
      </c>
      <c r="BU97" s="11" t="n">
        <f aca="false">AK97</f>
        <v>0</v>
      </c>
      <c r="BW97" s="15" t="str">
        <f aca="false">IF(F97="","",CONCATENATE(AM97,"|'",AN97,"'|'",AO97,"'|'",AP97,"'|'",AQ97,"'|'",AR97,"'|'",AS97,"'|'",AT97,"'|'",AU97,"'|",AV97,"|",AW97,"|",AX97,"|'",AY97,"'|",AZ97,"|",BA97,"|",BB97,"|'",BC97,"'|'",BD97,"'|'",BE97,"'|'",BF97,"'|",BG97,"|",BH97,"|",BI97,"|",BJ97,"|",BK97,"|",BL97,"|",BM97,"|",BN97,"|",BO97,"|",BP97,"|",BQ97,"|'",BR97,"'|",BS97,"|",BT97,"|",BU97))</f>
        <v>NO|'30650940667'|'Bustos &amp; Hope SH'|'Responsable Inscripto'|'5'|'18/11/2025'|'01/10/2025'|'31/10/2025'|'18/11/2025'||||'0'|0|99|0|''|''|''|'Agregar items para hacer Factura Larga 11'|2,3|135|0|310,5|NG|0|310,5|||||''|0|0|0</v>
      </c>
    </row>
    <row r="98" customFormat="false" ht="12.75" hidden="false" customHeight="false" outlineLevel="0" collapsed="false">
      <c r="A98" s="5" t="s">
        <v>88</v>
      </c>
      <c r="B98" s="1" t="n">
        <v>30650940667</v>
      </c>
      <c r="C98" s="5" t="s">
        <v>38</v>
      </c>
      <c r="D98" s="5" t="s">
        <v>39</v>
      </c>
      <c r="E98" s="1" t="n">
        <v>5</v>
      </c>
      <c r="F98" s="6" t="n">
        <f aca="true">TODAY()</f>
        <v>45979</v>
      </c>
      <c r="G98" s="7" t="n">
        <f aca="false">DATE(YEAR(H98),MONTH(H98),1)</f>
        <v>45931</v>
      </c>
      <c r="H98" s="7" t="n">
        <f aca="false">EOMONTH(F98,-1)</f>
        <v>45961</v>
      </c>
      <c r="I98" s="7" t="n">
        <f aca="false">F98</f>
        <v>45979</v>
      </c>
      <c r="K98" s="5"/>
      <c r="L98" s="8" t="str">
        <f aca="false">IF(K98="","",RIGHT(K98,1))</f>
        <v/>
      </c>
      <c r="M98" s="5"/>
      <c r="N98" s="5"/>
      <c r="P98" s="8" t="str">
        <f aca="false">IF(K98="","",VLOOKUP(O98,CondicionReceptor!$B$2:$D$12,3,0))</f>
        <v/>
      </c>
      <c r="Q98" s="5"/>
      <c r="V98" s="5" t="s">
        <v>100</v>
      </c>
      <c r="W98" s="1" t="n">
        <v>4.5</v>
      </c>
      <c r="X98" s="1" t="n">
        <v>135</v>
      </c>
      <c r="Z98" s="9" t="n">
        <f aca="false">ROUND(W98*X98-Y98,2)</f>
        <v>607.5</v>
      </c>
      <c r="AA98" s="10" t="s">
        <v>66</v>
      </c>
      <c r="AB98" s="11" t="n">
        <f aca="false">ROUND(IFERROR(Z98*AA98,0),2)</f>
        <v>0</v>
      </c>
      <c r="AC98" s="11" t="n">
        <f aca="false">AB98+Z98</f>
        <v>607.5</v>
      </c>
      <c r="AD98" s="5"/>
      <c r="AE98" s="12"/>
      <c r="AF98" s="12"/>
      <c r="AG98" s="13"/>
      <c r="AH98" s="12"/>
      <c r="AI98" s="12"/>
      <c r="AJ98" s="14"/>
      <c r="AK98" s="9" t="n">
        <f aca="false">AI98*AJ98</f>
        <v>0</v>
      </c>
      <c r="AM98" s="15" t="str">
        <f aca="false">+A98</f>
        <v>NO</v>
      </c>
      <c r="AN98" s="15" t="n">
        <f aca="false">+B98</f>
        <v>30650940667</v>
      </c>
      <c r="AO98" s="15" t="str">
        <f aca="false">+C98</f>
        <v>Bustos &amp; Hope SH</v>
      </c>
      <c r="AP98" s="15" t="str">
        <f aca="false">+D98</f>
        <v>Responsable Inscripto</v>
      </c>
      <c r="AQ98" s="15" t="n">
        <f aca="false">E98</f>
        <v>5</v>
      </c>
      <c r="AR98" s="15" t="str">
        <f aca="false">TEXT(DAY(F98),"00")&amp;"/"&amp;TEXT(MONTH(F98),"00")&amp;"/"&amp;YEAR(F98)</f>
        <v>18/11/2025</v>
      </c>
      <c r="AS98" s="15" t="str">
        <f aca="false">TEXT(DAY(G98),"00")&amp;"/"&amp;TEXT(MONTH(G98),"00")&amp;"/"&amp;YEAR(G98)</f>
        <v>01/10/2025</v>
      </c>
      <c r="AT98" s="15" t="str">
        <f aca="false">TEXT(DAY(H98),"00")&amp;"/"&amp;TEXT(MONTH(H98),"00")&amp;"/"&amp;YEAR(H98)</f>
        <v>31/10/2025</v>
      </c>
      <c r="AU98" s="15" t="str">
        <f aca="false">TEXT(DAY(I98),"00")&amp;"/"&amp;TEXT(MONTH(I98),"00")&amp;"/"&amp;YEAR(I98)</f>
        <v>18/11/2025</v>
      </c>
      <c r="AV98" s="15" t="str">
        <f aca="false">IF(J98="","",J98)</f>
        <v/>
      </c>
      <c r="AW98" s="15" t="str">
        <f aca="false">IFERROR(VLOOKUP(K98,TiposComprobantes!$B$2:$C$37,2,0),"")</f>
        <v/>
      </c>
      <c r="AX98" s="15" t="str">
        <f aca="false">IFERROR(VLOOKUP(M98,TipoConceptos!$B$2:$C$4,2,0),"")</f>
        <v/>
      </c>
      <c r="AY98" s="15" t="n">
        <f aca="false">N98</f>
        <v>0</v>
      </c>
      <c r="AZ98" s="15" t="n">
        <f aca="false">IFERROR(VLOOKUP(O98,CondicionReceptor!$B$2:$C$12,2,0),0)</f>
        <v>0</v>
      </c>
      <c r="BA98" s="15" t="n">
        <f aca="false">IFERROR(VLOOKUP(Q98,TiposDocumentos!$B$2:$C$37,2,0),99)</f>
        <v>99</v>
      </c>
      <c r="BB98" s="15" t="n">
        <f aca="false">R98</f>
        <v>0</v>
      </c>
      <c r="BC98" s="15" t="str">
        <f aca="false">IF(S98="","",S98)</f>
        <v/>
      </c>
      <c r="BD98" s="15" t="str">
        <f aca="false">IF(T98="","",T98)</f>
        <v/>
      </c>
      <c r="BE98" s="15" t="str">
        <f aca="false">IF(U98="","",U98)</f>
        <v/>
      </c>
      <c r="BF98" s="15" t="str">
        <f aca="false">IF(V98="","",V98)</f>
        <v>Agregar items para hacer Factura Larga 12</v>
      </c>
      <c r="BG98" s="15" t="n">
        <f aca="false">IF(W98="","",W98)</f>
        <v>4.5</v>
      </c>
      <c r="BH98" s="15" t="n">
        <f aca="false">IF(X98="","",X98)</f>
        <v>135</v>
      </c>
      <c r="BI98" s="15" t="n">
        <f aca="false">IF(Y98="",0,Y98)</f>
        <v>0</v>
      </c>
      <c r="BJ98" s="11" t="n">
        <f aca="false">IF(Z98="","",Z98)</f>
        <v>607.5</v>
      </c>
      <c r="BK98" s="15" t="str">
        <f aca="false">VLOOKUP(AA98,TiposIVA!$B$2:$C$11,2,0)</f>
        <v>E</v>
      </c>
      <c r="BL98" s="11" t="n">
        <f aca="false">IF(AB98="","",AB98)</f>
        <v>0</v>
      </c>
      <c r="BM98" s="11" t="n">
        <f aca="false">IF(AC98="","",AC98)</f>
        <v>607.5</v>
      </c>
      <c r="BN98" s="16" t="str">
        <f aca="false">IFERROR(VLOOKUP(AD98,TiposComprobantes!$B$2:$C$37,2,0),"")</f>
        <v/>
      </c>
      <c r="BO98" s="16" t="str">
        <f aca="false">IF(AE98="","",AE98)</f>
        <v/>
      </c>
      <c r="BP98" s="16" t="str">
        <f aca="false">IF(AF98="","",AF98)</f>
        <v/>
      </c>
      <c r="BQ98" s="16" t="str">
        <f aca="false">IFERROR(VLOOKUP(AG98,TiposTributos!$B$1:$C$12,2,0),"")</f>
        <v/>
      </c>
      <c r="BR98" s="16" t="str">
        <f aca="false">IF(AH98="","",AH98)</f>
        <v/>
      </c>
      <c r="BS98" s="11" t="n">
        <f aca="false">AI98</f>
        <v>0</v>
      </c>
      <c r="BT98" s="11" t="n">
        <f aca="false">AJ98*100</f>
        <v>0</v>
      </c>
      <c r="BU98" s="11" t="n">
        <f aca="false">AK98</f>
        <v>0</v>
      </c>
      <c r="BW98" s="15" t="str">
        <f aca="false">IF(F98="","",CONCATENATE(AM98,"|'",AN98,"'|'",AO98,"'|'",AP98,"'|'",AQ98,"'|'",AR98,"'|'",AS98,"'|'",AT98,"'|'",AU98,"'|",AV98,"|",AW98,"|",AX98,"|'",AY98,"'|",AZ98,"|",BA98,"|",BB98,"|'",BC98,"'|'",BD98,"'|'",BE98,"'|'",BF98,"'|",BG98,"|",BH98,"|",BI98,"|",BJ98,"|",BK98,"|",BL98,"|",BM98,"|",BN98,"|",BO98,"|",BP98,"|",BQ98,"|'",BR98,"'|",BS98,"|",BT98,"|",BU98))</f>
        <v>NO|'30650940667'|'Bustos &amp; Hope SH'|'Responsable Inscripto'|'5'|'18/11/2025'|'01/10/2025'|'31/10/2025'|'18/11/2025'||||'0'|0|99|0|''|''|''|'Agregar items para hacer Factura Larga 12'|4,5|135|0|607,5|E|0|607,5|||||''|0|0|0</v>
      </c>
    </row>
    <row r="99" customFormat="false" ht="12.75" hidden="false" customHeight="false" outlineLevel="0" collapsed="false">
      <c r="A99" s="5" t="s">
        <v>88</v>
      </c>
      <c r="B99" s="1" t="n">
        <v>30650940667</v>
      </c>
      <c r="C99" s="5" t="s">
        <v>38</v>
      </c>
      <c r="D99" s="5" t="s">
        <v>39</v>
      </c>
      <c r="E99" s="1" t="n">
        <v>5</v>
      </c>
      <c r="F99" s="6" t="n">
        <f aca="true">TODAY()</f>
        <v>45979</v>
      </c>
      <c r="G99" s="7" t="n">
        <f aca="false">DATE(YEAR(H99),MONTH(H99),1)</f>
        <v>45931</v>
      </c>
      <c r="H99" s="7" t="n">
        <f aca="false">EOMONTH(F99,-1)</f>
        <v>45961</v>
      </c>
      <c r="I99" s="7" t="n">
        <f aca="false">F99</f>
        <v>45979</v>
      </c>
      <c r="K99" s="5"/>
      <c r="L99" s="8" t="str">
        <f aca="false">IF(K99="","",RIGHT(K99,1))</f>
        <v/>
      </c>
      <c r="M99" s="5"/>
      <c r="N99" s="5"/>
      <c r="P99" s="8" t="str">
        <f aca="false">IF(K99="","",VLOOKUP(O99,CondicionReceptor!$B$2:$D$12,3,0))</f>
        <v/>
      </c>
      <c r="Q99" s="5"/>
      <c r="V99" s="5" t="s">
        <v>101</v>
      </c>
      <c r="W99" s="1" t="n">
        <v>6.8</v>
      </c>
      <c r="X99" s="1" t="n">
        <v>4.1</v>
      </c>
      <c r="Z99" s="9" t="n">
        <f aca="false">ROUND(W99*X99-Y99,2)</f>
        <v>27.88</v>
      </c>
      <c r="AA99" s="10" t="n">
        <v>0</v>
      </c>
      <c r="AB99" s="11" t="n">
        <f aca="false">ROUND(IFERROR(Z99*AA99,0),2)</f>
        <v>0</v>
      </c>
      <c r="AC99" s="11" t="n">
        <f aca="false">AB99+Z99</f>
        <v>27.88</v>
      </c>
      <c r="AD99" s="5"/>
      <c r="AE99" s="12"/>
      <c r="AF99" s="12"/>
      <c r="AG99" s="13"/>
      <c r="AH99" s="12"/>
      <c r="AI99" s="12"/>
      <c r="AJ99" s="14"/>
      <c r="AK99" s="9" t="n">
        <f aca="false">AI99*AJ99</f>
        <v>0</v>
      </c>
      <c r="AM99" s="15" t="str">
        <f aca="false">+A99</f>
        <v>NO</v>
      </c>
      <c r="AN99" s="15" t="n">
        <f aca="false">+B99</f>
        <v>30650940667</v>
      </c>
      <c r="AO99" s="15" t="str">
        <f aca="false">+C99</f>
        <v>Bustos &amp; Hope SH</v>
      </c>
      <c r="AP99" s="15" t="str">
        <f aca="false">+D99</f>
        <v>Responsable Inscripto</v>
      </c>
      <c r="AQ99" s="15" t="n">
        <f aca="false">E99</f>
        <v>5</v>
      </c>
      <c r="AR99" s="15" t="str">
        <f aca="false">TEXT(DAY(F99),"00")&amp;"/"&amp;TEXT(MONTH(F99),"00")&amp;"/"&amp;YEAR(F99)</f>
        <v>18/11/2025</v>
      </c>
      <c r="AS99" s="15" t="str">
        <f aca="false">TEXT(DAY(G99),"00")&amp;"/"&amp;TEXT(MONTH(G99),"00")&amp;"/"&amp;YEAR(G99)</f>
        <v>01/10/2025</v>
      </c>
      <c r="AT99" s="15" t="str">
        <f aca="false">TEXT(DAY(H99),"00")&amp;"/"&amp;TEXT(MONTH(H99),"00")&amp;"/"&amp;YEAR(H99)</f>
        <v>31/10/2025</v>
      </c>
      <c r="AU99" s="15" t="str">
        <f aca="false">TEXT(DAY(I99),"00")&amp;"/"&amp;TEXT(MONTH(I99),"00")&amp;"/"&amp;YEAR(I99)</f>
        <v>18/11/2025</v>
      </c>
      <c r="AV99" s="15" t="str">
        <f aca="false">IF(J99="","",J99)</f>
        <v/>
      </c>
      <c r="AW99" s="15" t="str">
        <f aca="false">IFERROR(VLOOKUP(K99,TiposComprobantes!$B$2:$C$37,2,0),"")</f>
        <v/>
      </c>
      <c r="AX99" s="15" t="str">
        <f aca="false">IFERROR(VLOOKUP(M99,TipoConceptos!$B$2:$C$4,2,0),"")</f>
        <v/>
      </c>
      <c r="AY99" s="15" t="n">
        <f aca="false">N99</f>
        <v>0</v>
      </c>
      <c r="AZ99" s="15" t="n">
        <f aca="false">IFERROR(VLOOKUP(O99,CondicionReceptor!$B$2:$C$12,2,0),0)</f>
        <v>0</v>
      </c>
      <c r="BA99" s="15" t="n">
        <f aca="false">IFERROR(VLOOKUP(Q99,TiposDocumentos!$B$2:$C$37,2,0),99)</f>
        <v>99</v>
      </c>
      <c r="BB99" s="15" t="n">
        <f aca="false">R99</f>
        <v>0</v>
      </c>
      <c r="BC99" s="15" t="str">
        <f aca="false">IF(S99="","",S99)</f>
        <v/>
      </c>
      <c r="BD99" s="15" t="str">
        <f aca="false">IF(T99="","",T99)</f>
        <v/>
      </c>
      <c r="BE99" s="15" t="str">
        <f aca="false">IF(U99="","",U99)</f>
        <v/>
      </c>
      <c r="BF99" s="15" t="str">
        <f aca="false">IF(V99="","",V99)</f>
        <v>Agregar items para hacer Factura Larga 13</v>
      </c>
      <c r="BG99" s="15" t="n">
        <f aca="false">IF(W99="","",W99)</f>
        <v>6.8</v>
      </c>
      <c r="BH99" s="15" t="n">
        <f aca="false">IF(X99="","",X99)</f>
        <v>4.1</v>
      </c>
      <c r="BI99" s="15" t="n">
        <f aca="false">IF(Y99="",0,Y99)</f>
        <v>0</v>
      </c>
      <c r="BJ99" s="11" t="n">
        <f aca="false">IF(Z99="","",Z99)</f>
        <v>27.88</v>
      </c>
      <c r="BK99" s="15" t="n">
        <f aca="false">VLOOKUP(AA99,TiposIVA!$B$2:$C$11,2,0)</f>
        <v>3</v>
      </c>
      <c r="BL99" s="11" t="n">
        <f aca="false">IF(AB99="","",AB99)</f>
        <v>0</v>
      </c>
      <c r="BM99" s="11" t="n">
        <f aca="false">IF(AC99="","",AC99)</f>
        <v>27.88</v>
      </c>
      <c r="BN99" s="16" t="str">
        <f aca="false">IFERROR(VLOOKUP(AD99,TiposComprobantes!$B$2:$C$37,2,0),"")</f>
        <v/>
      </c>
      <c r="BO99" s="16" t="str">
        <f aca="false">IF(AE99="","",AE99)</f>
        <v/>
      </c>
      <c r="BP99" s="16" t="str">
        <f aca="false">IF(AF99="","",AF99)</f>
        <v/>
      </c>
      <c r="BQ99" s="16" t="str">
        <f aca="false">IFERROR(VLOOKUP(AG99,TiposTributos!$B$1:$C$12,2,0),"")</f>
        <v/>
      </c>
      <c r="BR99" s="16" t="str">
        <f aca="false">IF(AH99="","",AH99)</f>
        <v/>
      </c>
      <c r="BS99" s="11" t="n">
        <f aca="false">AI99</f>
        <v>0</v>
      </c>
      <c r="BT99" s="11" t="n">
        <f aca="false">AJ99*100</f>
        <v>0</v>
      </c>
      <c r="BU99" s="11" t="n">
        <f aca="false">AK99</f>
        <v>0</v>
      </c>
      <c r="BW99" s="15" t="str">
        <f aca="false">IF(F99="","",CONCATENATE(AM99,"|'",AN99,"'|'",AO99,"'|'",AP99,"'|'",AQ99,"'|'",AR99,"'|'",AS99,"'|'",AT99,"'|'",AU99,"'|",AV99,"|",AW99,"|",AX99,"|'",AY99,"'|",AZ99,"|",BA99,"|",BB99,"|'",BC99,"'|'",BD99,"'|'",BE99,"'|'",BF99,"'|",BG99,"|",BH99,"|",BI99,"|",BJ99,"|",BK99,"|",BL99,"|",BM99,"|",BN99,"|",BO99,"|",BP99,"|",BQ99,"|'",BR99,"'|",BS99,"|",BT99,"|",BU99))</f>
        <v>NO|'30650940667'|'Bustos &amp; Hope SH'|'Responsable Inscripto'|'5'|'18/11/2025'|'01/10/2025'|'31/10/2025'|'18/11/2025'||||'0'|0|99|0|''|''|''|'Agregar items para hacer Factura Larga 13'|6,8|4,1|0|27,88|3|0|27,88|||||''|0|0|0</v>
      </c>
    </row>
    <row r="100" customFormat="false" ht="12.75" hidden="false" customHeight="false" outlineLevel="0" collapsed="false">
      <c r="A100" s="5" t="s">
        <v>88</v>
      </c>
      <c r="B100" s="1" t="n">
        <v>30650940667</v>
      </c>
      <c r="C100" s="5" t="s">
        <v>38</v>
      </c>
      <c r="D100" s="5" t="s">
        <v>39</v>
      </c>
      <c r="E100" s="1" t="n">
        <v>5</v>
      </c>
      <c r="F100" s="6" t="n">
        <f aca="true">TODAY()</f>
        <v>45979</v>
      </c>
      <c r="G100" s="7" t="n">
        <f aca="false">DATE(YEAR(H100),MONTH(H100),1)</f>
        <v>45931</v>
      </c>
      <c r="H100" s="7" t="n">
        <f aca="false">EOMONTH(F100,-1)</f>
        <v>45961</v>
      </c>
      <c r="I100" s="7" t="n">
        <f aca="false">F100</f>
        <v>45979</v>
      </c>
      <c r="K100" s="5"/>
      <c r="L100" s="8" t="str">
        <f aca="false">IF(K100="","",RIGHT(K100,1))</f>
        <v/>
      </c>
      <c r="M100" s="5"/>
      <c r="N100" s="5"/>
      <c r="P100" s="8" t="str">
        <f aca="false">IF(K100="","",VLOOKUP(O100,CondicionReceptor!$B$2:$D$12,3,0))</f>
        <v/>
      </c>
      <c r="Q100" s="5"/>
      <c r="V100" s="5" t="s">
        <v>102</v>
      </c>
      <c r="W100" s="1" t="n">
        <v>9.1</v>
      </c>
      <c r="X100" s="1" t="n">
        <v>5.4</v>
      </c>
      <c r="Z100" s="9" t="n">
        <f aca="false">ROUND(W100*X100-Y100,2)</f>
        <v>49.14</v>
      </c>
      <c r="AA100" s="10" t="n">
        <v>0.105</v>
      </c>
      <c r="AB100" s="11" t="n">
        <f aca="false">ROUND(IFERROR(Z100*AA100,0),2)</f>
        <v>5.16</v>
      </c>
      <c r="AC100" s="11" t="n">
        <f aca="false">AB100+Z100</f>
        <v>54.3</v>
      </c>
      <c r="AD100" s="5"/>
      <c r="AE100" s="12"/>
      <c r="AF100" s="12"/>
      <c r="AG100" s="13"/>
      <c r="AH100" s="12"/>
      <c r="AI100" s="12"/>
      <c r="AJ100" s="14"/>
      <c r="AK100" s="9" t="n">
        <f aca="false">AI100*AJ100</f>
        <v>0</v>
      </c>
      <c r="AM100" s="15" t="str">
        <f aca="false">+A100</f>
        <v>NO</v>
      </c>
      <c r="AN100" s="15" t="n">
        <f aca="false">+B100</f>
        <v>30650940667</v>
      </c>
      <c r="AO100" s="15" t="str">
        <f aca="false">+C100</f>
        <v>Bustos &amp; Hope SH</v>
      </c>
      <c r="AP100" s="15" t="str">
        <f aca="false">+D100</f>
        <v>Responsable Inscripto</v>
      </c>
      <c r="AQ100" s="15" t="n">
        <f aca="false">E100</f>
        <v>5</v>
      </c>
      <c r="AR100" s="15" t="str">
        <f aca="false">TEXT(DAY(F100),"00")&amp;"/"&amp;TEXT(MONTH(F100),"00")&amp;"/"&amp;YEAR(F100)</f>
        <v>18/11/2025</v>
      </c>
      <c r="AS100" s="15" t="str">
        <f aca="false">TEXT(DAY(G100),"00")&amp;"/"&amp;TEXT(MONTH(G100),"00")&amp;"/"&amp;YEAR(G100)</f>
        <v>01/10/2025</v>
      </c>
      <c r="AT100" s="15" t="str">
        <f aca="false">TEXT(DAY(H100),"00")&amp;"/"&amp;TEXT(MONTH(H100),"00")&amp;"/"&amp;YEAR(H100)</f>
        <v>31/10/2025</v>
      </c>
      <c r="AU100" s="15" t="str">
        <f aca="false">TEXT(DAY(I100),"00")&amp;"/"&amp;TEXT(MONTH(I100),"00")&amp;"/"&amp;YEAR(I100)</f>
        <v>18/11/2025</v>
      </c>
      <c r="AV100" s="15" t="str">
        <f aca="false">IF(J100="","",J100)</f>
        <v/>
      </c>
      <c r="AW100" s="15" t="str">
        <f aca="false">IFERROR(VLOOKUP(K100,TiposComprobantes!$B$2:$C$37,2,0),"")</f>
        <v/>
      </c>
      <c r="AX100" s="15" t="str">
        <f aca="false">IFERROR(VLOOKUP(M100,TipoConceptos!$B$2:$C$4,2,0),"")</f>
        <v/>
      </c>
      <c r="AY100" s="15" t="n">
        <f aca="false">N100</f>
        <v>0</v>
      </c>
      <c r="AZ100" s="15" t="n">
        <f aca="false">IFERROR(VLOOKUP(O100,CondicionReceptor!$B$2:$C$12,2,0),0)</f>
        <v>0</v>
      </c>
      <c r="BA100" s="15" t="n">
        <f aca="false">IFERROR(VLOOKUP(Q100,TiposDocumentos!$B$2:$C$37,2,0),99)</f>
        <v>99</v>
      </c>
      <c r="BB100" s="15" t="n">
        <f aca="false">R100</f>
        <v>0</v>
      </c>
      <c r="BC100" s="15" t="str">
        <f aca="false">IF(S100="","",S100)</f>
        <v/>
      </c>
      <c r="BD100" s="15" t="str">
        <f aca="false">IF(T100="","",T100)</f>
        <v/>
      </c>
      <c r="BE100" s="15" t="str">
        <f aca="false">IF(U100="","",U100)</f>
        <v/>
      </c>
      <c r="BF100" s="15" t="str">
        <f aca="false">IF(V100="","",V100)</f>
        <v>Agregar items para hacer Factura Larga 14</v>
      </c>
      <c r="BG100" s="15" t="n">
        <f aca="false">IF(W100="","",W100)</f>
        <v>9.1</v>
      </c>
      <c r="BH100" s="15" t="n">
        <f aca="false">IF(X100="","",X100)</f>
        <v>5.4</v>
      </c>
      <c r="BI100" s="15" t="n">
        <f aca="false">IF(Y100="",0,Y100)</f>
        <v>0</v>
      </c>
      <c r="BJ100" s="11" t="n">
        <f aca="false">IF(Z100="","",Z100)</f>
        <v>49.14</v>
      </c>
      <c r="BK100" s="15" t="n">
        <f aca="false">VLOOKUP(AA100,TiposIVA!$B$2:$C$11,2,0)</f>
        <v>4</v>
      </c>
      <c r="BL100" s="11" t="n">
        <f aca="false">IF(AB100="","",AB100)</f>
        <v>5.16</v>
      </c>
      <c r="BM100" s="11" t="n">
        <f aca="false">IF(AC100="","",AC100)</f>
        <v>54.3</v>
      </c>
      <c r="BN100" s="16" t="str">
        <f aca="false">IFERROR(VLOOKUP(AD100,TiposComprobantes!$B$2:$C$37,2,0),"")</f>
        <v/>
      </c>
      <c r="BO100" s="16" t="str">
        <f aca="false">IF(AE100="","",AE100)</f>
        <v/>
      </c>
      <c r="BP100" s="16" t="str">
        <f aca="false">IF(AF100="","",AF100)</f>
        <v/>
      </c>
      <c r="BQ100" s="16" t="str">
        <f aca="false">IFERROR(VLOOKUP(AG100,TiposTributos!$B$1:$C$12,2,0),"")</f>
        <v/>
      </c>
      <c r="BR100" s="16" t="str">
        <f aca="false">IF(AH100="","",AH100)</f>
        <v/>
      </c>
      <c r="BS100" s="11" t="n">
        <f aca="false">AI100</f>
        <v>0</v>
      </c>
      <c r="BT100" s="11" t="n">
        <f aca="false">AJ100*100</f>
        <v>0</v>
      </c>
      <c r="BU100" s="11" t="n">
        <f aca="false">AK100</f>
        <v>0</v>
      </c>
      <c r="BW100" s="15" t="str">
        <f aca="false">IF(F100="","",CONCATENATE(AM100,"|'",AN100,"'|'",AO100,"'|'",AP100,"'|'",AQ100,"'|'",AR100,"'|'",AS100,"'|'",AT100,"'|'",AU100,"'|",AV100,"|",AW100,"|",AX100,"|'",AY100,"'|",AZ100,"|",BA100,"|",BB100,"|'",BC100,"'|'",BD100,"'|'",BE100,"'|'",BF100,"'|",BG100,"|",BH100,"|",BI100,"|",BJ100,"|",BK100,"|",BL100,"|",BM100,"|",BN100,"|",BO100,"|",BP100,"|",BQ100,"|'",BR100,"'|",BS100,"|",BT100,"|",BU100))</f>
        <v>NO|'30650940667'|'Bustos &amp; Hope SH'|'Responsable Inscripto'|'5'|'18/11/2025'|'01/10/2025'|'31/10/2025'|'18/11/2025'||||'0'|0|99|0|''|''|''|'Agregar items para hacer Factura Larga 14'|9,1|5,4|0|49,14|4|5,16|54,3|||||''|0|0|0</v>
      </c>
    </row>
    <row r="101" customFormat="false" ht="12.75" hidden="false" customHeight="false" outlineLevel="0" collapsed="false">
      <c r="A101" s="5" t="s">
        <v>88</v>
      </c>
      <c r="B101" s="1" t="n">
        <v>30650940667</v>
      </c>
      <c r="C101" s="5" t="s">
        <v>38</v>
      </c>
      <c r="D101" s="5" t="s">
        <v>39</v>
      </c>
      <c r="E101" s="1" t="n">
        <v>5</v>
      </c>
      <c r="F101" s="6" t="n">
        <f aca="true">TODAY()</f>
        <v>45979</v>
      </c>
      <c r="G101" s="7" t="n">
        <f aca="false">DATE(YEAR(H101),MONTH(H101),1)</f>
        <v>45931</v>
      </c>
      <c r="H101" s="7" t="n">
        <f aca="false">EOMONTH(F101,-1)</f>
        <v>45961</v>
      </c>
      <c r="I101" s="7" t="n">
        <f aca="false">F101</f>
        <v>45979</v>
      </c>
      <c r="K101" s="5"/>
      <c r="L101" s="8" t="str">
        <f aca="false">IF(K101="","",RIGHT(K101,1))</f>
        <v/>
      </c>
      <c r="M101" s="5"/>
      <c r="N101" s="5"/>
      <c r="P101" s="8" t="str">
        <f aca="false">IF(K101="","",VLOOKUP(O101,CondicionReceptor!$B$2:$D$12,3,0))</f>
        <v/>
      </c>
      <c r="Q101" s="5"/>
      <c r="V101" s="5" t="s">
        <v>103</v>
      </c>
      <c r="W101" s="1" t="n">
        <v>11.4</v>
      </c>
      <c r="X101" s="1" t="n">
        <v>6.8</v>
      </c>
      <c r="Z101" s="9" t="n">
        <f aca="false">ROUND(W101*X101-Y101,2)</f>
        <v>77.52</v>
      </c>
      <c r="AA101" s="10" t="n">
        <v>0.21</v>
      </c>
      <c r="AB101" s="11" t="n">
        <f aca="false">ROUND(IFERROR(Z101*AA101,0),2)</f>
        <v>16.28</v>
      </c>
      <c r="AC101" s="11" t="n">
        <f aca="false">AB101+Z101</f>
        <v>93.8</v>
      </c>
      <c r="AD101" s="5"/>
      <c r="AE101" s="12"/>
      <c r="AF101" s="12"/>
      <c r="AG101" s="13"/>
      <c r="AH101" s="12"/>
      <c r="AI101" s="12"/>
      <c r="AJ101" s="14"/>
      <c r="AK101" s="9" t="n">
        <f aca="false">AI101*AJ101</f>
        <v>0</v>
      </c>
      <c r="AM101" s="15" t="str">
        <f aca="false">+A101</f>
        <v>NO</v>
      </c>
      <c r="AN101" s="15" t="n">
        <f aca="false">+B101</f>
        <v>30650940667</v>
      </c>
      <c r="AO101" s="15" t="str">
        <f aca="false">+C101</f>
        <v>Bustos &amp; Hope SH</v>
      </c>
      <c r="AP101" s="15" t="str">
        <f aca="false">+D101</f>
        <v>Responsable Inscripto</v>
      </c>
      <c r="AQ101" s="15" t="n">
        <f aca="false">E101</f>
        <v>5</v>
      </c>
      <c r="AR101" s="15" t="str">
        <f aca="false">TEXT(DAY(F101),"00")&amp;"/"&amp;TEXT(MONTH(F101),"00")&amp;"/"&amp;YEAR(F101)</f>
        <v>18/11/2025</v>
      </c>
      <c r="AS101" s="15" t="str">
        <f aca="false">TEXT(DAY(G101),"00")&amp;"/"&amp;TEXT(MONTH(G101),"00")&amp;"/"&amp;YEAR(G101)</f>
        <v>01/10/2025</v>
      </c>
      <c r="AT101" s="15" t="str">
        <f aca="false">TEXT(DAY(H101),"00")&amp;"/"&amp;TEXT(MONTH(H101),"00")&amp;"/"&amp;YEAR(H101)</f>
        <v>31/10/2025</v>
      </c>
      <c r="AU101" s="15" t="str">
        <f aca="false">TEXT(DAY(I101),"00")&amp;"/"&amp;TEXT(MONTH(I101),"00")&amp;"/"&amp;YEAR(I101)</f>
        <v>18/11/2025</v>
      </c>
      <c r="AV101" s="15" t="str">
        <f aca="false">IF(J101="","",J101)</f>
        <v/>
      </c>
      <c r="AW101" s="15" t="str">
        <f aca="false">IFERROR(VLOOKUP(K101,TiposComprobantes!$B$2:$C$37,2,0),"")</f>
        <v/>
      </c>
      <c r="AX101" s="15" t="str">
        <f aca="false">IFERROR(VLOOKUP(M101,TipoConceptos!$B$2:$C$4,2,0),"")</f>
        <v/>
      </c>
      <c r="AY101" s="15" t="n">
        <f aca="false">N101</f>
        <v>0</v>
      </c>
      <c r="AZ101" s="15" t="n">
        <f aca="false">IFERROR(VLOOKUP(O101,CondicionReceptor!$B$2:$C$12,2,0),0)</f>
        <v>0</v>
      </c>
      <c r="BA101" s="15" t="n">
        <f aca="false">IFERROR(VLOOKUP(Q101,TiposDocumentos!$B$2:$C$37,2,0),99)</f>
        <v>99</v>
      </c>
      <c r="BB101" s="15" t="n">
        <f aca="false">R101</f>
        <v>0</v>
      </c>
      <c r="BC101" s="15" t="str">
        <f aca="false">IF(S101="","",S101)</f>
        <v/>
      </c>
      <c r="BD101" s="15" t="str">
        <f aca="false">IF(T101="","",T101)</f>
        <v/>
      </c>
      <c r="BE101" s="15" t="str">
        <f aca="false">IF(U101="","",U101)</f>
        <v/>
      </c>
      <c r="BF101" s="15" t="str">
        <f aca="false">IF(V101="","",V101)</f>
        <v>Agregar items para hacer Factura Larga 15</v>
      </c>
      <c r="BG101" s="15" t="n">
        <f aca="false">IF(W101="","",W101)</f>
        <v>11.4</v>
      </c>
      <c r="BH101" s="15" t="n">
        <f aca="false">IF(X101="","",X101)</f>
        <v>6.8</v>
      </c>
      <c r="BI101" s="15" t="n">
        <f aca="false">IF(Y101="",0,Y101)</f>
        <v>0</v>
      </c>
      <c r="BJ101" s="11" t="n">
        <f aca="false">IF(Z101="","",Z101)</f>
        <v>77.52</v>
      </c>
      <c r="BK101" s="15" t="n">
        <f aca="false">VLOOKUP(AA101,TiposIVA!$B$2:$C$11,2,0)</f>
        <v>5</v>
      </c>
      <c r="BL101" s="11" t="n">
        <f aca="false">IF(AB101="","",AB101)</f>
        <v>16.28</v>
      </c>
      <c r="BM101" s="11" t="n">
        <f aca="false">IF(AC101="","",AC101)</f>
        <v>93.8</v>
      </c>
      <c r="BN101" s="16" t="str">
        <f aca="false">IFERROR(VLOOKUP(AD101,TiposComprobantes!$B$2:$C$37,2,0),"")</f>
        <v/>
      </c>
      <c r="BO101" s="16" t="str">
        <f aca="false">IF(AE101="","",AE101)</f>
        <v/>
      </c>
      <c r="BP101" s="16" t="str">
        <f aca="false">IF(AF101="","",AF101)</f>
        <v/>
      </c>
      <c r="BQ101" s="16" t="str">
        <f aca="false">IFERROR(VLOOKUP(AG101,TiposTributos!$B$1:$C$12,2,0),"")</f>
        <v/>
      </c>
      <c r="BR101" s="16" t="str">
        <f aca="false">IF(AH101="","",AH101)</f>
        <v/>
      </c>
      <c r="BS101" s="11" t="n">
        <f aca="false">AI101</f>
        <v>0</v>
      </c>
      <c r="BT101" s="11" t="n">
        <f aca="false">AJ101*100</f>
        <v>0</v>
      </c>
      <c r="BU101" s="11" t="n">
        <f aca="false">AK101</f>
        <v>0</v>
      </c>
      <c r="BW101" s="15" t="str">
        <f aca="false">IF(F101="","",CONCATENATE(AM101,"|'",AN101,"'|'",AO101,"'|'",AP101,"'|'",AQ101,"'|'",AR101,"'|'",AS101,"'|'",AT101,"'|'",AU101,"'|",AV101,"|",AW101,"|",AX101,"|'",AY101,"'|",AZ101,"|",BA101,"|",BB101,"|'",BC101,"'|'",BD101,"'|'",BE101,"'|'",BF101,"'|",BG101,"|",BH101,"|",BI101,"|",BJ101,"|",BK101,"|",BL101,"|",BM101,"|",BN101,"|",BO101,"|",BP101,"|",BQ101,"|'",BR101,"'|",BS101,"|",BT101,"|",BU101))</f>
        <v>NO|'30650940667'|'Bustos &amp; Hope SH'|'Responsable Inscripto'|'5'|'18/11/2025'|'01/10/2025'|'31/10/2025'|'18/11/2025'||||'0'|0|99|0|''|''|''|'Agregar items para hacer Factura Larga 15'|11,4|6,8|0|77,52|5|16,28|93,8|||||''|0|0|0</v>
      </c>
    </row>
    <row r="102" customFormat="false" ht="12.75" hidden="false" customHeight="false" outlineLevel="0" collapsed="false">
      <c r="A102" s="5" t="s">
        <v>88</v>
      </c>
      <c r="B102" s="1" t="n">
        <v>30650940667</v>
      </c>
      <c r="C102" s="5" t="s">
        <v>38</v>
      </c>
      <c r="D102" s="5" t="s">
        <v>39</v>
      </c>
      <c r="E102" s="1" t="n">
        <v>5</v>
      </c>
      <c r="F102" s="6" t="n">
        <f aca="true">TODAY()</f>
        <v>45979</v>
      </c>
      <c r="G102" s="7" t="n">
        <f aca="false">DATE(YEAR(H102),MONTH(H102),1)</f>
        <v>45931</v>
      </c>
      <c r="H102" s="7" t="n">
        <f aca="false">EOMONTH(F102,-1)</f>
        <v>45961</v>
      </c>
      <c r="I102" s="7" t="n">
        <f aca="false">F102</f>
        <v>45979</v>
      </c>
      <c r="K102" s="5"/>
      <c r="L102" s="8" t="str">
        <f aca="false">IF(K102="","",RIGHT(K102,1))</f>
        <v/>
      </c>
      <c r="M102" s="5"/>
      <c r="N102" s="5"/>
      <c r="P102" s="8" t="str">
        <f aca="false">IF(K102="","",VLOOKUP(O102,CondicionReceptor!$B$2:$D$12,3,0))</f>
        <v/>
      </c>
      <c r="Q102" s="5"/>
      <c r="V102" s="5" t="s">
        <v>104</v>
      </c>
      <c r="W102" s="1" t="n">
        <v>13.6</v>
      </c>
      <c r="X102" s="1" t="n">
        <v>17</v>
      </c>
      <c r="Z102" s="9" t="n">
        <f aca="false">ROUND(W102*X102-Y102,2)</f>
        <v>231.2</v>
      </c>
      <c r="AA102" s="10" t="n">
        <v>0.27</v>
      </c>
      <c r="AB102" s="11" t="n">
        <f aca="false">ROUND(IFERROR(Z102*AA102,0),2)</f>
        <v>62.42</v>
      </c>
      <c r="AC102" s="11" t="n">
        <f aca="false">AB102+Z102</f>
        <v>293.62</v>
      </c>
      <c r="AD102" s="5"/>
      <c r="AE102" s="12"/>
      <c r="AF102" s="12"/>
      <c r="AG102" s="13"/>
      <c r="AH102" s="12"/>
      <c r="AI102" s="12"/>
      <c r="AJ102" s="14"/>
      <c r="AK102" s="9" t="n">
        <f aca="false">AI102*AJ102</f>
        <v>0</v>
      </c>
      <c r="AM102" s="15" t="str">
        <f aca="false">+A102</f>
        <v>NO</v>
      </c>
      <c r="AN102" s="15" t="n">
        <f aca="false">+B102</f>
        <v>30650940667</v>
      </c>
      <c r="AO102" s="15" t="str">
        <f aca="false">+C102</f>
        <v>Bustos &amp; Hope SH</v>
      </c>
      <c r="AP102" s="15" t="str">
        <f aca="false">+D102</f>
        <v>Responsable Inscripto</v>
      </c>
      <c r="AQ102" s="15" t="n">
        <f aca="false">E102</f>
        <v>5</v>
      </c>
      <c r="AR102" s="15" t="str">
        <f aca="false">TEXT(DAY(F102),"00")&amp;"/"&amp;TEXT(MONTH(F102),"00")&amp;"/"&amp;YEAR(F102)</f>
        <v>18/11/2025</v>
      </c>
      <c r="AS102" s="15" t="str">
        <f aca="false">TEXT(DAY(G102),"00")&amp;"/"&amp;TEXT(MONTH(G102),"00")&amp;"/"&amp;YEAR(G102)</f>
        <v>01/10/2025</v>
      </c>
      <c r="AT102" s="15" t="str">
        <f aca="false">TEXT(DAY(H102),"00")&amp;"/"&amp;TEXT(MONTH(H102),"00")&amp;"/"&amp;YEAR(H102)</f>
        <v>31/10/2025</v>
      </c>
      <c r="AU102" s="15" t="str">
        <f aca="false">TEXT(DAY(I102),"00")&amp;"/"&amp;TEXT(MONTH(I102),"00")&amp;"/"&amp;YEAR(I102)</f>
        <v>18/11/2025</v>
      </c>
      <c r="AV102" s="15" t="str">
        <f aca="false">IF(J102="","",J102)</f>
        <v/>
      </c>
      <c r="AW102" s="15" t="str">
        <f aca="false">IFERROR(VLOOKUP(K102,TiposComprobantes!$B$2:$C$37,2,0),"")</f>
        <v/>
      </c>
      <c r="AX102" s="15" t="str">
        <f aca="false">IFERROR(VLOOKUP(M102,TipoConceptos!$B$2:$C$4,2,0),"")</f>
        <v/>
      </c>
      <c r="AY102" s="15" t="n">
        <f aca="false">N102</f>
        <v>0</v>
      </c>
      <c r="AZ102" s="15" t="n">
        <f aca="false">IFERROR(VLOOKUP(O102,CondicionReceptor!$B$2:$C$12,2,0),0)</f>
        <v>0</v>
      </c>
      <c r="BA102" s="15" t="n">
        <f aca="false">IFERROR(VLOOKUP(Q102,TiposDocumentos!$B$2:$C$37,2,0),99)</f>
        <v>99</v>
      </c>
      <c r="BB102" s="15" t="n">
        <f aca="false">R102</f>
        <v>0</v>
      </c>
      <c r="BC102" s="15" t="str">
        <f aca="false">IF(S102="","",S102)</f>
        <v/>
      </c>
      <c r="BD102" s="15" t="str">
        <f aca="false">IF(T102="","",T102)</f>
        <v/>
      </c>
      <c r="BE102" s="15" t="str">
        <f aca="false">IF(U102="","",U102)</f>
        <v/>
      </c>
      <c r="BF102" s="15" t="str">
        <f aca="false">IF(V102="","",V102)</f>
        <v>Agregar items para hacer Factura Larga 16</v>
      </c>
      <c r="BG102" s="15" t="n">
        <f aca="false">IF(W102="","",W102)</f>
        <v>13.6</v>
      </c>
      <c r="BH102" s="15" t="n">
        <f aca="false">IF(X102="","",X102)</f>
        <v>17</v>
      </c>
      <c r="BI102" s="15" t="n">
        <f aca="false">IF(Y102="",0,Y102)</f>
        <v>0</v>
      </c>
      <c r="BJ102" s="11" t="n">
        <f aca="false">IF(Z102="","",Z102)</f>
        <v>231.2</v>
      </c>
      <c r="BK102" s="15" t="n">
        <f aca="false">VLOOKUP(AA102,TiposIVA!$B$2:$C$11,2,0)</f>
        <v>6</v>
      </c>
      <c r="BL102" s="11" t="n">
        <f aca="false">IF(AB102="","",AB102)</f>
        <v>62.42</v>
      </c>
      <c r="BM102" s="11" t="n">
        <f aca="false">IF(AC102="","",AC102)</f>
        <v>293.62</v>
      </c>
      <c r="BN102" s="16" t="str">
        <f aca="false">IFERROR(VLOOKUP(AD102,TiposComprobantes!$B$2:$C$37,2,0),"")</f>
        <v/>
      </c>
      <c r="BO102" s="16" t="str">
        <f aca="false">IF(AE102="","",AE102)</f>
        <v/>
      </c>
      <c r="BP102" s="16" t="str">
        <f aca="false">IF(AF102="","",AF102)</f>
        <v/>
      </c>
      <c r="BQ102" s="16" t="str">
        <f aca="false">IFERROR(VLOOKUP(AG102,TiposTributos!$B$1:$C$12,2,0),"")</f>
        <v/>
      </c>
      <c r="BR102" s="16" t="str">
        <f aca="false">IF(AH102="","",AH102)</f>
        <v/>
      </c>
      <c r="BS102" s="11" t="n">
        <f aca="false">AI102</f>
        <v>0</v>
      </c>
      <c r="BT102" s="11" t="n">
        <f aca="false">AJ102*100</f>
        <v>0</v>
      </c>
      <c r="BU102" s="11" t="n">
        <f aca="false">AK102</f>
        <v>0</v>
      </c>
      <c r="BW102" s="15" t="str">
        <f aca="false">IF(F102="","",CONCATENATE(AM102,"|'",AN102,"'|'",AO102,"'|'",AP102,"'|'",AQ102,"'|'",AR102,"'|'",AS102,"'|'",AT102,"'|'",AU102,"'|",AV102,"|",AW102,"|",AX102,"|'",AY102,"'|",AZ102,"|",BA102,"|",BB102,"|'",BC102,"'|'",BD102,"'|'",BE102,"'|'",BF102,"'|",BG102,"|",BH102,"|",BI102,"|",BJ102,"|",BK102,"|",BL102,"|",BM102,"|",BN102,"|",BO102,"|",BP102,"|",BQ102,"|'",BR102,"'|",BS102,"|",BT102,"|",BU102))</f>
        <v>NO|'30650940667'|'Bustos &amp; Hope SH'|'Responsable Inscripto'|'5'|'18/11/2025'|'01/10/2025'|'31/10/2025'|'18/11/2025'||||'0'|0|99|0|''|''|''|'Agregar items para hacer Factura Larga 16'|13,6|17|0|231,2|6|62,42|293,62|||||''|0|0|0</v>
      </c>
    </row>
    <row r="103" customFormat="false" ht="12.75" hidden="false" customHeight="false" outlineLevel="0" collapsed="false">
      <c r="A103" s="5" t="s">
        <v>88</v>
      </c>
      <c r="B103" s="1" t="n">
        <v>30650940667</v>
      </c>
      <c r="C103" s="5" t="s">
        <v>38</v>
      </c>
      <c r="D103" s="5" t="s">
        <v>39</v>
      </c>
      <c r="E103" s="1" t="n">
        <v>5</v>
      </c>
      <c r="F103" s="6" t="n">
        <f aca="true">TODAY()</f>
        <v>45979</v>
      </c>
      <c r="G103" s="7" t="n">
        <f aca="false">DATE(YEAR(H103),MONTH(H103),1)</f>
        <v>45931</v>
      </c>
      <c r="H103" s="7" t="n">
        <f aca="false">EOMONTH(F103,-1)</f>
        <v>45961</v>
      </c>
      <c r="I103" s="7" t="n">
        <f aca="false">F103</f>
        <v>45979</v>
      </c>
      <c r="K103" s="5"/>
      <c r="L103" s="8" t="str">
        <f aca="false">IF(K103="","",RIGHT(K103,1))</f>
        <v/>
      </c>
      <c r="M103" s="5"/>
      <c r="N103" s="5"/>
      <c r="P103" s="8" t="str">
        <f aca="false">IF(K103="","",VLOOKUP(O103,CondicionReceptor!$B$2:$D$12,3,0))</f>
        <v/>
      </c>
      <c r="Q103" s="5"/>
      <c r="V103" s="5" t="s">
        <v>105</v>
      </c>
      <c r="W103" s="1" t="n">
        <v>230</v>
      </c>
      <c r="X103" s="1" t="n">
        <v>13</v>
      </c>
      <c r="Z103" s="9" t="n">
        <f aca="false">ROUND(W103*X103-Y103,2)</f>
        <v>2990</v>
      </c>
      <c r="AA103" s="10" t="n">
        <v>0.025</v>
      </c>
      <c r="AB103" s="11" t="n">
        <f aca="false">ROUND(IFERROR(Z103*AA103,0),2)</f>
        <v>74.75</v>
      </c>
      <c r="AC103" s="11" t="n">
        <f aca="false">AB103+Z103</f>
        <v>3064.75</v>
      </c>
      <c r="AD103" s="5"/>
      <c r="AE103" s="12"/>
      <c r="AF103" s="12"/>
      <c r="AG103" s="13"/>
      <c r="AH103" s="12"/>
      <c r="AI103" s="12"/>
      <c r="AJ103" s="14"/>
      <c r="AK103" s="9" t="n">
        <f aca="false">AI103*AJ103</f>
        <v>0</v>
      </c>
      <c r="AM103" s="15" t="str">
        <f aca="false">+A103</f>
        <v>NO</v>
      </c>
      <c r="AN103" s="15" t="n">
        <f aca="false">+B103</f>
        <v>30650940667</v>
      </c>
      <c r="AO103" s="15" t="str">
        <f aca="false">+C103</f>
        <v>Bustos &amp; Hope SH</v>
      </c>
      <c r="AP103" s="15" t="str">
        <f aca="false">+D103</f>
        <v>Responsable Inscripto</v>
      </c>
      <c r="AQ103" s="15" t="n">
        <f aca="false">E103</f>
        <v>5</v>
      </c>
      <c r="AR103" s="15" t="str">
        <f aca="false">TEXT(DAY(F103),"00")&amp;"/"&amp;TEXT(MONTH(F103),"00")&amp;"/"&amp;YEAR(F103)</f>
        <v>18/11/2025</v>
      </c>
      <c r="AS103" s="15" t="str">
        <f aca="false">TEXT(DAY(G103),"00")&amp;"/"&amp;TEXT(MONTH(G103),"00")&amp;"/"&amp;YEAR(G103)</f>
        <v>01/10/2025</v>
      </c>
      <c r="AT103" s="15" t="str">
        <f aca="false">TEXT(DAY(H103),"00")&amp;"/"&amp;TEXT(MONTH(H103),"00")&amp;"/"&amp;YEAR(H103)</f>
        <v>31/10/2025</v>
      </c>
      <c r="AU103" s="15" t="str">
        <f aca="false">TEXT(DAY(I103),"00")&amp;"/"&amp;TEXT(MONTH(I103),"00")&amp;"/"&amp;YEAR(I103)</f>
        <v>18/11/2025</v>
      </c>
      <c r="AV103" s="15" t="str">
        <f aca="false">IF(J103="","",J103)</f>
        <v/>
      </c>
      <c r="AW103" s="15" t="str">
        <f aca="false">IFERROR(VLOOKUP(K103,TiposComprobantes!$B$2:$C$37,2,0),"")</f>
        <v/>
      </c>
      <c r="AX103" s="15" t="str">
        <f aca="false">IFERROR(VLOOKUP(M103,TipoConceptos!$B$2:$C$4,2,0),"")</f>
        <v/>
      </c>
      <c r="AY103" s="15" t="n">
        <f aca="false">N103</f>
        <v>0</v>
      </c>
      <c r="AZ103" s="15" t="n">
        <f aca="false">IFERROR(VLOOKUP(O103,CondicionReceptor!$B$2:$C$12,2,0),0)</f>
        <v>0</v>
      </c>
      <c r="BA103" s="15" t="n">
        <f aca="false">IFERROR(VLOOKUP(Q103,TiposDocumentos!$B$2:$C$37,2,0),99)</f>
        <v>99</v>
      </c>
      <c r="BB103" s="15" t="n">
        <f aca="false">R103</f>
        <v>0</v>
      </c>
      <c r="BC103" s="15" t="str">
        <f aca="false">IF(S103="","",S103)</f>
        <v/>
      </c>
      <c r="BD103" s="15" t="str">
        <f aca="false">IF(T103="","",T103)</f>
        <v/>
      </c>
      <c r="BE103" s="15" t="str">
        <f aca="false">IF(U103="","",U103)</f>
        <v/>
      </c>
      <c r="BF103" s="15" t="str">
        <f aca="false">IF(V103="","",V103)</f>
        <v>Agregar items para hacer Factura Larga 17</v>
      </c>
      <c r="BG103" s="15" t="n">
        <f aca="false">IF(W103="","",W103)</f>
        <v>230</v>
      </c>
      <c r="BH103" s="15" t="n">
        <f aca="false">IF(X103="","",X103)</f>
        <v>13</v>
      </c>
      <c r="BI103" s="15" t="n">
        <f aca="false">IF(Y103="",0,Y103)</f>
        <v>0</v>
      </c>
      <c r="BJ103" s="11" t="n">
        <f aca="false">IF(Z103="","",Z103)</f>
        <v>2990</v>
      </c>
      <c r="BK103" s="15" t="n">
        <f aca="false">VLOOKUP(AA103,TiposIVA!$B$2:$C$11,2,0)</f>
        <v>9</v>
      </c>
      <c r="BL103" s="11" t="n">
        <f aca="false">IF(AB103="","",AB103)</f>
        <v>74.75</v>
      </c>
      <c r="BM103" s="11" t="n">
        <f aca="false">IF(AC103="","",AC103)</f>
        <v>3064.75</v>
      </c>
      <c r="BN103" s="16" t="str">
        <f aca="false">IFERROR(VLOOKUP(AD103,TiposComprobantes!$B$2:$C$37,2,0),"")</f>
        <v/>
      </c>
      <c r="BO103" s="16" t="str">
        <f aca="false">IF(AE103="","",AE103)</f>
        <v/>
      </c>
      <c r="BP103" s="16" t="str">
        <f aca="false">IF(AF103="","",AF103)</f>
        <v/>
      </c>
      <c r="BQ103" s="16" t="str">
        <f aca="false">IFERROR(VLOOKUP(AG103,TiposTributos!$B$1:$C$12,2,0),"")</f>
        <v/>
      </c>
      <c r="BR103" s="16" t="str">
        <f aca="false">IF(AH103="","",AH103)</f>
        <v/>
      </c>
      <c r="BS103" s="11" t="n">
        <f aca="false">AI103</f>
        <v>0</v>
      </c>
      <c r="BT103" s="11" t="n">
        <f aca="false">AJ103*100</f>
        <v>0</v>
      </c>
      <c r="BU103" s="11" t="n">
        <f aca="false">AK103</f>
        <v>0</v>
      </c>
      <c r="BW103" s="15" t="str">
        <f aca="false">IF(F103="","",CONCATENATE(AM103,"|'",AN103,"'|'",AO103,"'|'",AP103,"'|'",AQ103,"'|'",AR103,"'|'",AS103,"'|'",AT103,"'|'",AU103,"'|",AV103,"|",AW103,"|",AX103,"|'",AY103,"'|",AZ103,"|",BA103,"|",BB103,"|'",BC103,"'|'",BD103,"'|'",BE103,"'|'",BF103,"'|",BG103,"|",BH103,"|",BI103,"|",BJ103,"|",BK103,"|",BL103,"|",BM103,"|",BN103,"|",BO103,"|",BP103,"|",BQ103,"|'",BR103,"'|",BS103,"|",BT103,"|",BU103))</f>
        <v>NO|'30650940667'|'Bustos &amp; Hope SH'|'Responsable Inscripto'|'5'|'18/11/2025'|'01/10/2025'|'31/10/2025'|'18/11/2025'||||'0'|0|99|0|''|''|''|'Agregar items para hacer Factura Larga 17'|230|13|0|2990|9|74,75|3064,75|||||''|0|0|0</v>
      </c>
    </row>
    <row r="104" customFormat="false" ht="12.75" hidden="false" customHeight="false" outlineLevel="0" collapsed="false">
      <c r="A104" s="5" t="s">
        <v>88</v>
      </c>
      <c r="B104" s="1" t="n">
        <v>30650940667</v>
      </c>
      <c r="C104" s="5" t="s">
        <v>38</v>
      </c>
      <c r="D104" s="5" t="s">
        <v>39</v>
      </c>
      <c r="E104" s="1" t="n">
        <v>5</v>
      </c>
      <c r="F104" s="6" t="n">
        <f aca="true">TODAY()</f>
        <v>45979</v>
      </c>
      <c r="G104" s="7" t="n">
        <f aca="false">DATE(YEAR(H104),MONTH(H104),1)</f>
        <v>45931</v>
      </c>
      <c r="H104" s="7" t="n">
        <f aca="false">EOMONTH(F104,-1)</f>
        <v>45961</v>
      </c>
      <c r="I104" s="7" t="n">
        <f aca="false">F104</f>
        <v>45979</v>
      </c>
      <c r="K104" s="5"/>
      <c r="L104" s="8" t="str">
        <f aca="false">IF(K104="","",RIGHT(K104,1))</f>
        <v/>
      </c>
      <c r="M104" s="5"/>
      <c r="N104" s="5"/>
      <c r="P104" s="8" t="str">
        <f aca="false">IF(K104="","",VLOOKUP(O104,CondicionReceptor!$B$2:$D$12,3,0))</f>
        <v/>
      </c>
      <c r="Q104" s="5"/>
      <c r="V104" s="5" t="s">
        <v>106</v>
      </c>
      <c r="W104" s="1" t="n">
        <v>454</v>
      </c>
      <c r="X104" s="1" t="n">
        <v>0.7</v>
      </c>
      <c r="Z104" s="9" t="n">
        <f aca="false">ROUND(W104*X104-Y104,2)</f>
        <v>317.8</v>
      </c>
      <c r="AA104" s="10" t="n">
        <v>0.05</v>
      </c>
      <c r="AB104" s="11" t="n">
        <f aca="false">ROUND(IFERROR(Z104*AA104,0),2)</f>
        <v>15.89</v>
      </c>
      <c r="AC104" s="11" t="n">
        <f aca="false">AB104+Z104</f>
        <v>333.69</v>
      </c>
      <c r="AD104" s="5"/>
      <c r="AE104" s="12"/>
      <c r="AF104" s="12"/>
      <c r="AG104" s="13"/>
      <c r="AH104" s="12"/>
      <c r="AI104" s="12"/>
      <c r="AJ104" s="14"/>
      <c r="AK104" s="9" t="n">
        <f aca="false">AI104*AJ104</f>
        <v>0</v>
      </c>
      <c r="AM104" s="15" t="str">
        <f aca="false">+A104</f>
        <v>NO</v>
      </c>
      <c r="AN104" s="15" t="n">
        <f aca="false">+B104</f>
        <v>30650940667</v>
      </c>
      <c r="AO104" s="15" t="str">
        <f aca="false">+C104</f>
        <v>Bustos &amp; Hope SH</v>
      </c>
      <c r="AP104" s="15" t="str">
        <f aca="false">+D104</f>
        <v>Responsable Inscripto</v>
      </c>
      <c r="AQ104" s="15" t="n">
        <f aca="false">E104</f>
        <v>5</v>
      </c>
      <c r="AR104" s="15" t="str">
        <f aca="false">TEXT(DAY(F104),"00")&amp;"/"&amp;TEXT(MONTH(F104),"00")&amp;"/"&amp;YEAR(F104)</f>
        <v>18/11/2025</v>
      </c>
      <c r="AS104" s="15" t="str">
        <f aca="false">TEXT(DAY(G104),"00")&amp;"/"&amp;TEXT(MONTH(G104),"00")&amp;"/"&amp;YEAR(G104)</f>
        <v>01/10/2025</v>
      </c>
      <c r="AT104" s="15" t="str">
        <f aca="false">TEXT(DAY(H104),"00")&amp;"/"&amp;TEXT(MONTH(H104),"00")&amp;"/"&amp;YEAR(H104)</f>
        <v>31/10/2025</v>
      </c>
      <c r="AU104" s="15" t="str">
        <f aca="false">TEXT(DAY(I104),"00")&amp;"/"&amp;TEXT(MONTH(I104),"00")&amp;"/"&amp;YEAR(I104)</f>
        <v>18/11/2025</v>
      </c>
      <c r="AV104" s="15" t="str">
        <f aca="false">IF(J104="","",J104)</f>
        <v/>
      </c>
      <c r="AW104" s="15" t="str">
        <f aca="false">IFERROR(VLOOKUP(K104,TiposComprobantes!$B$2:$C$37,2,0),"")</f>
        <v/>
      </c>
      <c r="AX104" s="15" t="str">
        <f aca="false">IFERROR(VLOOKUP(M104,TipoConceptos!$B$2:$C$4,2,0),"")</f>
        <v/>
      </c>
      <c r="AY104" s="15" t="n">
        <f aca="false">N104</f>
        <v>0</v>
      </c>
      <c r="AZ104" s="15" t="n">
        <f aca="false">IFERROR(VLOOKUP(O104,CondicionReceptor!$B$2:$C$12,2,0),0)</f>
        <v>0</v>
      </c>
      <c r="BA104" s="15" t="n">
        <f aca="false">IFERROR(VLOOKUP(Q104,TiposDocumentos!$B$2:$C$37,2,0),99)</f>
        <v>99</v>
      </c>
      <c r="BB104" s="15" t="n">
        <f aca="false">R104</f>
        <v>0</v>
      </c>
      <c r="BC104" s="15" t="str">
        <f aca="false">IF(S104="","",S104)</f>
        <v/>
      </c>
      <c r="BD104" s="15" t="str">
        <f aca="false">IF(T104="","",T104)</f>
        <v/>
      </c>
      <c r="BE104" s="15" t="str">
        <f aca="false">IF(U104="","",U104)</f>
        <v/>
      </c>
      <c r="BF104" s="15" t="str">
        <f aca="false">IF(V104="","",V104)</f>
        <v>Agregar items para hacer Factura Larga 18</v>
      </c>
      <c r="BG104" s="15" t="n">
        <f aca="false">IF(W104="","",W104)</f>
        <v>454</v>
      </c>
      <c r="BH104" s="15" t="n">
        <f aca="false">IF(X104="","",X104)</f>
        <v>0.7</v>
      </c>
      <c r="BI104" s="15" t="n">
        <f aca="false">IF(Y104="",0,Y104)</f>
        <v>0</v>
      </c>
      <c r="BJ104" s="11" t="n">
        <f aca="false">IF(Z104="","",Z104)</f>
        <v>317.8</v>
      </c>
      <c r="BK104" s="15" t="n">
        <f aca="false">VLOOKUP(AA104,TiposIVA!$B$2:$C$11,2,0)</f>
        <v>8</v>
      </c>
      <c r="BL104" s="11" t="n">
        <f aca="false">IF(AB104="","",AB104)</f>
        <v>15.89</v>
      </c>
      <c r="BM104" s="11" t="n">
        <f aca="false">IF(AC104="","",AC104)</f>
        <v>333.69</v>
      </c>
      <c r="BN104" s="16" t="str">
        <f aca="false">IFERROR(VLOOKUP(AD104,TiposComprobantes!$B$2:$C$37,2,0),"")</f>
        <v/>
      </c>
      <c r="BO104" s="16" t="str">
        <f aca="false">IF(AE104="","",AE104)</f>
        <v/>
      </c>
      <c r="BP104" s="16" t="str">
        <f aca="false">IF(AF104="","",AF104)</f>
        <v/>
      </c>
      <c r="BQ104" s="16" t="str">
        <f aca="false">IFERROR(VLOOKUP(AG104,TiposTributos!$B$1:$C$12,2,0),"")</f>
        <v/>
      </c>
      <c r="BR104" s="16" t="str">
        <f aca="false">IF(AH104="","",AH104)</f>
        <v/>
      </c>
      <c r="BS104" s="11" t="n">
        <f aca="false">AI104</f>
        <v>0</v>
      </c>
      <c r="BT104" s="11" t="n">
        <f aca="false">AJ104*100</f>
        <v>0</v>
      </c>
      <c r="BU104" s="11" t="n">
        <f aca="false">AK104</f>
        <v>0</v>
      </c>
      <c r="BW104" s="15" t="str">
        <f aca="false">IF(F104="","",CONCATENATE(AM104,"|'",AN104,"'|'",AO104,"'|'",AP104,"'|'",AQ104,"'|'",AR104,"'|'",AS104,"'|'",AT104,"'|'",AU104,"'|",AV104,"|",AW104,"|",AX104,"|'",AY104,"'|",AZ104,"|",BA104,"|",BB104,"|'",BC104,"'|'",BD104,"'|'",BE104,"'|'",BF104,"'|",BG104,"|",BH104,"|",BI104,"|",BJ104,"|",BK104,"|",BL104,"|",BM104,"|",BN104,"|",BO104,"|",BP104,"|",BQ104,"|'",BR104,"'|",BS104,"|",BT104,"|",BU104))</f>
        <v>NO|'30650940667'|'Bustos &amp; Hope SH'|'Responsable Inscripto'|'5'|'18/11/2025'|'01/10/2025'|'31/10/2025'|'18/11/2025'||||'0'|0|99|0|''|''|''|'Agregar items para hacer Factura Larga 18'|454|0,7|0|317,8|8|15,89|333,69|||||''|0|0|0</v>
      </c>
    </row>
    <row r="105" customFormat="false" ht="12.75" hidden="false" customHeight="false" outlineLevel="0" collapsed="false">
      <c r="A105" s="5" t="s">
        <v>88</v>
      </c>
      <c r="B105" s="1" t="n">
        <v>30650940667</v>
      </c>
      <c r="C105" s="5" t="s">
        <v>38</v>
      </c>
      <c r="D105" s="5" t="s">
        <v>39</v>
      </c>
      <c r="E105" s="1" t="n">
        <v>5</v>
      </c>
      <c r="F105" s="6" t="n">
        <f aca="true">TODAY()</f>
        <v>45979</v>
      </c>
      <c r="G105" s="7" t="n">
        <f aca="false">DATE(YEAR(H105),MONTH(H105),1)</f>
        <v>45931</v>
      </c>
      <c r="H105" s="7" t="n">
        <f aca="false">EOMONTH(F105,-1)</f>
        <v>45961</v>
      </c>
      <c r="I105" s="7" t="n">
        <f aca="false">F105</f>
        <v>45979</v>
      </c>
      <c r="K105" s="5"/>
      <c r="L105" s="8" t="str">
        <f aca="false">IF(K105="","",RIGHT(K105,1))</f>
        <v/>
      </c>
      <c r="M105" s="5"/>
      <c r="N105" s="5"/>
      <c r="P105" s="8" t="str">
        <f aca="false">IF(K105="","",VLOOKUP(O105,CondicionReceptor!$B$2:$D$12,3,0))</f>
        <v/>
      </c>
      <c r="Q105" s="5"/>
      <c r="V105" s="5" t="s">
        <v>106</v>
      </c>
      <c r="W105" s="1" t="n">
        <v>454</v>
      </c>
      <c r="X105" s="1" t="n">
        <v>0.7</v>
      </c>
      <c r="Z105" s="9" t="n">
        <f aca="false">ROUND(W105*X105-Y105,2)</f>
        <v>317.8</v>
      </c>
      <c r="AA105" s="10" t="n">
        <v>0</v>
      </c>
      <c r="AB105" s="11" t="n">
        <f aca="false">ROUND(IFERROR(Z105*AA105,0),2)</f>
        <v>0</v>
      </c>
      <c r="AC105" s="11" t="n">
        <f aca="false">AB105+Z105</f>
        <v>317.8</v>
      </c>
      <c r="AD105" s="5"/>
      <c r="AE105" s="12"/>
      <c r="AF105" s="12"/>
      <c r="AG105" s="13"/>
      <c r="AH105" s="12"/>
      <c r="AI105" s="12"/>
      <c r="AJ105" s="14"/>
      <c r="AK105" s="9" t="n">
        <f aca="false">AI105*AJ105</f>
        <v>0</v>
      </c>
      <c r="AM105" s="15" t="str">
        <f aca="false">+A105</f>
        <v>NO</v>
      </c>
      <c r="AN105" s="15" t="n">
        <f aca="false">+B105</f>
        <v>30650940667</v>
      </c>
      <c r="AO105" s="15" t="str">
        <f aca="false">+C105</f>
        <v>Bustos &amp; Hope SH</v>
      </c>
      <c r="AP105" s="15" t="str">
        <f aca="false">+D105</f>
        <v>Responsable Inscripto</v>
      </c>
      <c r="AQ105" s="15" t="n">
        <f aca="false">E105</f>
        <v>5</v>
      </c>
      <c r="AR105" s="15" t="str">
        <f aca="false">TEXT(DAY(F105),"00")&amp;"/"&amp;TEXT(MONTH(F105),"00")&amp;"/"&amp;YEAR(F105)</f>
        <v>18/11/2025</v>
      </c>
      <c r="AS105" s="15" t="str">
        <f aca="false">TEXT(DAY(G105),"00")&amp;"/"&amp;TEXT(MONTH(G105),"00")&amp;"/"&amp;YEAR(G105)</f>
        <v>01/10/2025</v>
      </c>
      <c r="AT105" s="15" t="str">
        <f aca="false">TEXT(DAY(H105),"00")&amp;"/"&amp;TEXT(MONTH(H105),"00")&amp;"/"&amp;YEAR(H105)</f>
        <v>31/10/2025</v>
      </c>
      <c r="AU105" s="15" t="str">
        <f aca="false">TEXT(DAY(I105),"00")&amp;"/"&amp;TEXT(MONTH(I105),"00")&amp;"/"&amp;YEAR(I105)</f>
        <v>18/11/2025</v>
      </c>
      <c r="AV105" s="15" t="str">
        <f aca="false">IF(J105="","",J105)</f>
        <v/>
      </c>
      <c r="AW105" s="15" t="str">
        <f aca="false">IFERROR(VLOOKUP(K105,TiposComprobantes!$B$2:$C$37,2,0),"")</f>
        <v/>
      </c>
      <c r="AX105" s="15" t="str">
        <f aca="false">IFERROR(VLOOKUP(M105,TipoConceptos!$B$2:$C$4,2,0),"")</f>
        <v/>
      </c>
      <c r="AY105" s="15" t="n">
        <f aca="false">N105</f>
        <v>0</v>
      </c>
      <c r="AZ105" s="15" t="n">
        <f aca="false">IFERROR(VLOOKUP(O105,CondicionReceptor!$B$2:$C$12,2,0),0)</f>
        <v>0</v>
      </c>
      <c r="BA105" s="15" t="n">
        <f aca="false">IFERROR(VLOOKUP(Q105,TiposDocumentos!$B$2:$C$37,2,0),99)</f>
        <v>99</v>
      </c>
      <c r="BB105" s="15" t="n">
        <f aca="false">R105</f>
        <v>0</v>
      </c>
      <c r="BC105" s="15" t="str">
        <f aca="false">IF(S105="","",S105)</f>
        <v/>
      </c>
      <c r="BD105" s="15" t="str">
        <f aca="false">IF(T105="","",T105)</f>
        <v/>
      </c>
      <c r="BE105" s="15" t="str">
        <f aca="false">IF(U105="","",U105)</f>
        <v/>
      </c>
      <c r="BF105" s="15" t="str">
        <f aca="false">IF(V105="","",V105)</f>
        <v>Agregar items para hacer Factura Larga 18</v>
      </c>
      <c r="BG105" s="15" t="n">
        <f aca="false">IF(W105="","",W105)</f>
        <v>454</v>
      </c>
      <c r="BH105" s="15" t="n">
        <f aca="false">IF(X105="","",X105)</f>
        <v>0.7</v>
      </c>
      <c r="BI105" s="15" t="n">
        <f aca="false">IF(Y105="",0,Y105)</f>
        <v>0</v>
      </c>
      <c r="BJ105" s="11" t="n">
        <f aca="false">IF(Z105="","",Z105)</f>
        <v>317.8</v>
      </c>
      <c r="BK105" s="15" t="n">
        <f aca="false">VLOOKUP(AA105,TiposIVA!$B$2:$C$11,2,0)</f>
        <v>3</v>
      </c>
      <c r="BL105" s="11" t="n">
        <f aca="false">IF(AB105="","",AB105)</f>
        <v>0</v>
      </c>
      <c r="BM105" s="11" t="n">
        <f aca="false">IF(AC105="","",AC105)</f>
        <v>317.8</v>
      </c>
      <c r="BN105" s="16" t="str">
        <f aca="false">IFERROR(VLOOKUP(AD105,TiposComprobantes!$B$2:$C$37,2,0),"")</f>
        <v/>
      </c>
      <c r="BO105" s="16" t="str">
        <f aca="false">IF(AE105="","",AE105)</f>
        <v/>
      </c>
      <c r="BP105" s="16" t="str">
        <f aca="false">IF(AF105="","",AF105)</f>
        <v/>
      </c>
      <c r="BQ105" s="16" t="str">
        <f aca="false">IFERROR(VLOOKUP(AG105,TiposTributos!$B$1:$C$12,2,0),"")</f>
        <v/>
      </c>
      <c r="BR105" s="16" t="str">
        <f aca="false">IF(AH105="","",AH105)</f>
        <v/>
      </c>
      <c r="BS105" s="11" t="n">
        <f aca="false">AI105</f>
        <v>0</v>
      </c>
      <c r="BT105" s="11" t="n">
        <f aca="false">AJ105*100</f>
        <v>0</v>
      </c>
      <c r="BU105" s="11" t="n">
        <f aca="false">AK105</f>
        <v>0</v>
      </c>
      <c r="BW105" s="15" t="str">
        <f aca="false">IF(F105="","",CONCATENATE(AM105,"|'",AN105,"'|'",AO105,"'|'",AP105,"'|'",AQ105,"'|'",AR105,"'|'",AS105,"'|'",AT105,"'|'",AU105,"'|",AV105,"|",AW105,"|",AX105,"|'",AY105,"'|",AZ105,"|",BA105,"|",BB105,"|'",BC105,"'|'",BD105,"'|'",BE105,"'|'",BF105,"'|",BG105,"|",BH105,"|",BI105,"|",BJ105,"|",BK105,"|",BL105,"|",BM105,"|",BN105,"|",BO105,"|",BP105,"|",BQ105,"|'",BR105,"'|",BS105,"|",BT105,"|",BU105))</f>
        <v>NO|'30650940667'|'Bustos &amp; Hope SH'|'Responsable Inscripto'|'5'|'18/11/2025'|'01/10/2025'|'31/10/2025'|'18/11/2025'||||'0'|0|99|0|''|''|''|'Agregar items para hacer Factura Larga 18'|454|0,7|0|317,8|3|0|317,8|||||''|0|0|0</v>
      </c>
    </row>
    <row r="106" customFormat="false" ht="12.75" hidden="false" customHeight="false" outlineLevel="0" collapsed="false">
      <c r="A106" s="5" t="s">
        <v>88</v>
      </c>
      <c r="B106" s="1" t="n">
        <v>30650940667</v>
      </c>
      <c r="C106" s="5" t="s">
        <v>38</v>
      </c>
      <c r="D106" s="5" t="s">
        <v>39</v>
      </c>
      <c r="E106" s="1" t="n">
        <v>6</v>
      </c>
      <c r="F106" s="6" t="n">
        <f aca="true">TODAY()</f>
        <v>45979</v>
      </c>
      <c r="G106" s="7" t="n">
        <f aca="false">DATE(YEAR(H106),MONTH(H106),1)</f>
        <v>45931</v>
      </c>
      <c r="H106" s="7" t="n">
        <f aca="false">EOMONTH(F106,-1)</f>
        <v>45961</v>
      </c>
      <c r="I106" s="7" t="n">
        <f aca="false">F106</f>
        <v>45979</v>
      </c>
      <c r="J106" s="1" t="n">
        <v>2</v>
      </c>
      <c r="K106" s="5" t="s">
        <v>40</v>
      </c>
      <c r="L106" s="8" t="str">
        <f aca="false">IF(K106="","",RIGHT(K106,1))</f>
        <v>A</v>
      </c>
      <c r="M106" s="5" t="s">
        <v>54</v>
      </c>
      <c r="N106" s="5" t="s">
        <v>42</v>
      </c>
      <c r="O106" s="5" t="s">
        <v>43</v>
      </c>
      <c r="P106" s="8" t="str">
        <f aca="false">IF(K106="","",VLOOKUP(O106,CondicionReceptor!$B$2:$D$12,3,0))</f>
        <v>A;M;C</v>
      </c>
      <c r="Q106" s="5" t="s">
        <v>44</v>
      </c>
      <c r="R106" s="1" t="n">
        <v>20074827455</v>
      </c>
      <c r="S106" s="5" t="s">
        <v>107</v>
      </c>
      <c r="T106" s="1" t="str">
        <f aca="false">"Dom. Estudio "&amp;RANDBETWEEN(1,10000)</f>
        <v>Dom. Estudio 8260</v>
      </c>
      <c r="U106" s="1" t="str">
        <f aca="false">"Dom. Recep.  "&amp;RANDBETWEEN(1,10000)</f>
        <v>Dom. Recep.  2510</v>
      </c>
      <c r="V106" s="1" t="str">
        <f aca="false">"Honorarios "&amp;R106&amp;": "&amp;TEXT(G106,"mmm")&amp;" "&amp;YEAR(G106)&amp;" - "&amp;TEXT(H106,"mmm")&amp;" "&amp;YEAR(H106)</f>
        <v>Honorarios 20074827455: oct 2025 - oct 2025</v>
      </c>
      <c r="W106" s="1" t="n">
        <v>12.49</v>
      </c>
      <c r="X106" s="1" t="n">
        <v>86863</v>
      </c>
      <c r="Z106" s="9" t="n">
        <f aca="false">ROUND(W106*X106-Y106,2)</f>
        <v>1084918.87</v>
      </c>
      <c r="AA106" s="10" t="n">
        <v>0.21</v>
      </c>
      <c r="AB106" s="11" t="n">
        <f aca="false">ROUND(IFERROR(Z106*AA106,0),2)</f>
        <v>227832.96</v>
      </c>
      <c r="AC106" s="11" t="n">
        <f aca="false">AB106+Z106</f>
        <v>1312751.83</v>
      </c>
      <c r="AD106" s="5"/>
      <c r="AE106" s="12"/>
      <c r="AF106" s="12"/>
      <c r="AG106" s="13"/>
      <c r="AH106" s="12"/>
      <c r="AI106" s="12"/>
      <c r="AJ106" s="14"/>
      <c r="AK106" s="9" t="n">
        <f aca="false">AI106*AJ106</f>
        <v>0</v>
      </c>
      <c r="AM106" s="15" t="str">
        <f aca="false">+A106</f>
        <v>NO</v>
      </c>
      <c r="AN106" s="15" t="n">
        <f aca="false">+B106</f>
        <v>30650940667</v>
      </c>
      <c r="AO106" s="15" t="str">
        <f aca="false">+C106</f>
        <v>Bustos &amp; Hope SH</v>
      </c>
      <c r="AP106" s="15" t="str">
        <f aca="false">+D106</f>
        <v>Responsable Inscripto</v>
      </c>
      <c r="AQ106" s="15" t="n">
        <f aca="false">E106</f>
        <v>6</v>
      </c>
      <c r="AR106" s="15" t="str">
        <f aca="false">TEXT(DAY(F106),"00")&amp;"/"&amp;TEXT(MONTH(F106),"00")&amp;"/"&amp;YEAR(F106)</f>
        <v>18/11/2025</v>
      </c>
      <c r="AS106" s="15" t="str">
        <f aca="false">TEXT(DAY(G106),"00")&amp;"/"&amp;TEXT(MONTH(G106),"00")&amp;"/"&amp;YEAR(G106)</f>
        <v>01/10/2025</v>
      </c>
      <c r="AT106" s="15" t="str">
        <f aca="false">TEXT(DAY(H106),"00")&amp;"/"&amp;TEXT(MONTH(H106),"00")&amp;"/"&amp;YEAR(H106)</f>
        <v>31/10/2025</v>
      </c>
      <c r="AU106" s="15" t="str">
        <f aca="false">TEXT(DAY(I106),"00")&amp;"/"&amp;TEXT(MONTH(I106),"00")&amp;"/"&amp;YEAR(I106)</f>
        <v>18/11/2025</v>
      </c>
      <c r="AV106" s="15" t="n">
        <f aca="false">IF(J106="","",J106)</f>
        <v>2</v>
      </c>
      <c r="AW106" s="15" t="n">
        <f aca="false">IFERROR(VLOOKUP(K106,TiposComprobantes!$B$2:$C$37,2,0),"")</f>
        <v>1</v>
      </c>
      <c r="AX106" s="15" t="n">
        <f aca="false">IFERROR(VLOOKUP(M106,TipoConceptos!$B$2:$C$4,2,0),"")</f>
        <v>2</v>
      </c>
      <c r="AY106" s="15" t="str">
        <f aca="false">N106</f>
        <v>Cuenta Corriente</v>
      </c>
      <c r="AZ106" s="15" t="n">
        <f aca="false">IFERROR(VLOOKUP(O106,CondicionReceptor!$B$2:$C$12,2,0),0)</f>
        <v>1</v>
      </c>
      <c r="BA106" s="15" t="n">
        <f aca="false">IFERROR(VLOOKUP(Q106,TiposDocumentos!$B$2:$C$37,2,0),99)</f>
        <v>80</v>
      </c>
      <c r="BB106" s="15" t="n">
        <f aca="false">R106</f>
        <v>20074827455</v>
      </c>
      <c r="BC106" s="15" t="str">
        <f aca="false">IF(S106="","",S106)</f>
        <v>SZYCHOWSKI RICARDO</v>
      </c>
      <c r="BD106" s="15" t="str">
        <f aca="false">IF(T106="","",T106)</f>
        <v>Dom. Estudio 8260</v>
      </c>
      <c r="BE106" s="15" t="str">
        <f aca="false">IF(U106="","",U106)</f>
        <v>Dom. Recep.  2510</v>
      </c>
      <c r="BF106" s="15" t="str">
        <f aca="false">IF(V106="","",V106)</f>
        <v>Honorarios 20074827455: oct 2025 - oct 2025</v>
      </c>
      <c r="BG106" s="15" t="n">
        <f aca="false">IF(W106="","",W106)</f>
        <v>12.49</v>
      </c>
      <c r="BH106" s="15" t="n">
        <f aca="false">IF(X106="","",X106)</f>
        <v>86863</v>
      </c>
      <c r="BI106" s="15" t="n">
        <f aca="false">IF(Y106="",0,Y106)</f>
        <v>0</v>
      </c>
      <c r="BJ106" s="11" t="n">
        <f aca="false">IF(Z106="","",Z106)</f>
        <v>1084918.87</v>
      </c>
      <c r="BK106" s="15" t="n">
        <f aca="false">VLOOKUP(AA106,TiposIVA!$B$2:$C$11,2,0)</f>
        <v>5</v>
      </c>
      <c r="BL106" s="11" t="n">
        <f aca="false">IF(AB106="","",AB106)</f>
        <v>227832.96</v>
      </c>
      <c r="BM106" s="11" t="n">
        <f aca="false">IF(AC106="","",AC106)</f>
        <v>1312751.83</v>
      </c>
      <c r="BN106" s="16" t="str">
        <f aca="false">IFERROR(VLOOKUP(AD106,TiposComprobantes!$B$2:$C$37,2,0),"")</f>
        <v/>
      </c>
      <c r="BO106" s="16" t="str">
        <f aca="false">IF(AE106="","",AE106)</f>
        <v/>
      </c>
      <c r="BP106" s="16" t="str">
        <f aca="false">IF(AF106="","",AF106)</f>
        <v/>
      </c>
      <c r="BQ106" s="16" t="str">
        <f aca="false">IFERROR(VLOOKUP(AG106,TiposTributos!$B$1:$C$12,2,0),"")</f>
        <v/>
      </c>
      <c r="BR106" s="16" t="str">
        <f aca="false">IF(AH106="","",AH106)</f>
        <v/>
      </c>
      <c r="BS106" s="11" t="n">
        <f aca="false">AI106</f>
        <v>0</v>
      </c>
      <c r="BT106" s="11" t="n">
        <f aca="false">AJ106*100</f>
        <v>0</v>
      </c>
      <c r="BU106" s="11" t="n">
        <f aca="false">AK106</f>
        <v>0</v>
      </c>
      <c r="BW106" s="15" t="str">
        <f aca="false">IF(F106="","",CONCATENATE(AM106,"|'",AN106,"'|'",AO106,"'|'",AP106,"'|'",AQ106,"'|'",AR106,"'|'",AS106,"'|'",AT106,"'|'",AU106,"'|",AV106,"|",AW106,"|",AX106,"|'",AY106,"'|",AZ106,"|",BA106,"|",BB106,"|'",BC106,"'|'",BD106,"'|'",BE106,"'|'",BF106,"'|",BG106,"|",BH106,"|",BI106,"|",BJ106,"|",BK106,"|",BL106,"|",BM106,"|",BN106,"|",BO106,"|",BP106,"|",BQ106,"|'",BR106,"'|",BS106,"|",BT106,"|",BU106))</f>
        <v>NO|'30650940667'|'Bustos &amp; Hope SH'|'Responsable Inscripto'|'6'|'18/11/2025'|'01/10/2025'|'31/10/2025'|'18/11/2025'|2|1|2|'Cuenta Corriente'|1|80|20074827455|'SZYCHOWSKI RICARDO'|'Dom. Estudio 8260'|'Dom. Recep.  2510'|'Honorarios 20074827455: oct 2025 - oct 2025'|12,49|86863|0|1084918,87|5|227832,96|1312751,83|||||''|0|0|0</v>
      </c>
    </row>
    <row r="107" customFormat="false" ht="12.75" hidden="false" customHeight="false" outlineLevel="0" collapsed="false">
      <c r="A107" s="5" t="s">
        <v>88</v>
      </c>
      <c r="B107" s="1" t="n">
        <v>30650940667</v>
      </c>
      <c r="C107" s="5" t="s">
        <v>38</v>
      </c>
      <c r="D107" s="5" t="s">
        <v>39</v>
      </c>
      <c r="E107" s="1" t="n">
        <v>7</v>
      </c>
      <c r="F107" s="6" t="n">
        <f aca="true">TODAY()</f>
        <v>45979</v>
      </c>
      <c r="G107" s="7" t="n">
        <f aca="false">DATE(YEAR(H107),MONTH(H107),1)</f>
        <v>45931</v>
      </c>
      <c r="H107" s="7" t="n">
        <f aca="false">EOMONTH(F107,-1)</f>
        <v>45961</v>
      </c>
      <c r="I107" s="7" t="n">
        <f aca="false">F107</f>
        <v>45979</v>
      </c>
      <c r="J107" s="1" t="n">
        <v>2</v>
      </c>
      <c r="K107" s="5" t="s">
        <v>40</v>
      </c>
      <c r="L107" s="8" t="str">
        <f aca="false">IF(K107="","",RIGHT(K107,1))</f>
        <v>A</v>
      </c>
      <c r="M107" s="5" t="s">
        <v>54</v>
      </c>
      <c r="N107" s="5" t="s">
        <v>42</v>
      </c>
      <c r="O107" s="5" t="s">
        <v>43</v>
      </c>
      <c r="P107" s="8" t="str">
        <f aca="false">IF(K107="","",VLOOKUP(O107,CondicionReceptor!$B$2:$D$12,3,0))</f>
        <v>A;M;C</v>
      </c>
      <c r="Q107" s="5" t="s">
        <v>44</v>
      </c>
      <c r="R107" s="1" t="n">
        <v>20208992032</v>
      </c>
      <c r="S107" s="5" t="s">
        <v>108</v>
      </c>
      <c r="T107" s="1" t="str">
        <f aca="false">"Dom. Estudio "&amp;RANDBETWEEN(1,10000)</f>
        <v>Dom. Estudio 418</v>
      </c>
      <c r="U107" s="1" t="str">
        <f aca="false">"Dom. Recep.  "&amp;RANDBETWEEN(1,10000)</f>
        <v>Dom. Recep.  5089</v>
      </c>
      <c r="V107" s="1" t="str">
        <f aca="false">"Honorarios "&amp;R107&amp;": "&amp;TEXT(G107,"mmm")&amp;" "&amp;YEAR(G107)&amp;" - "&amp;TEXT(H107,"mmm")&amp;" "&amp;YEAR(H107)</f>
        <v>Honorarios 20208992032: oct 2025 - oct 2025</v>
      </c>
      <c r="W107" s="1" t="n">
        <v>6.64</v>
      </c>
      <c r="X107" s="1" t="n">
        <v>86863</v>
      </c>
      <c r="Z107" s="9" t="n">
        <f aca="false">ROUND(W107*X107-Y107,2)</f>
        <v>576770.32</v>
      </c>
      <c r="AA107" s="10" t="n">
        <v>0.21</v>
      </c>
      <c r="AB107" s="11" t="n">
        <f aca="false">ROUND(IFERROR(Z107*AA107,0),2)</f>
        <v>121121.77</v>
      </c>
      <c r="AC107" s="11" t="n">
        <f aca="false">AB107+Z107</f>
        <v>697892.09</v>
      </c>
      <c r="AD107" s="5"/>
      <c r="AE107" s="12"/>
      <c r="AF107" s="12"/>
      <c r="AG107" s="13"/>
      <c r="AH107" s="12"/>
      <c r="AI107" s="12"/>
      <c r="AJ107" s="14"/>
      <c r="AK107" s="9" t="n">
        <f aca="false">AI107*AJ107</f>
        <v>0</v>
      </c>
      <c r="AM107" s="15" t="str">
        <f aca="false">+A107</f>
        <v>NO</v>
      </c>
      <c r="AN107" s="15" t="n">
        <f aca="false">+B107</f>
        <v>30650940667</v>
      </c>
      <c r="AO107" s="15" t="str">
        <f aca="false">+C107</f>
        <v>Bustos &amp; Hope SH</v>
      </c>
      <c r="AP107" s="15" t="str">
        <f aca="false">+D107</f>
        <v>Responsable Inscripto</v>
      </c>
      <c r="AQ107" s="15" t="n">
        <f aca="false">E107</f>
        <v>7</v>
      </c>
      <c r="AR107" s="15" t="str">
        <f aca="false">TEXT(DAY(F107),"00")&amp;"/"&amp;TEXT(MONTH(F107),"00")&amp;"/"&amp;YEAR(F107)</f>
        <v>18/11/2025</v>
      </c>
      <c r="AS107" s="15" t="str">
        <f aca="false">TEXT(DAY(G107),"00")&amp;"/"&amp;TEXT(MONTH(G107),"00")&amp;"/"&amp;YEAR(G107)</f>
        <v>01/10/2025</v>
      </c>
      <c r="AT107" s="15" t="str">
        <f aca="false">TEXT(DAY(H107),"00")&amp;"/"&amp;TEXT(MONTH(H107),"00")&amp;"/"&amp;YEAR(H107)</f>
        <v>31/10/2025</v>
      </c>
      <c r="AU107" s="15" t="str">
        <f aca="false">TEXT(DAY(I107),"00")&amp;"/"&amp;TEXT(MONTH(I107),"00")&amp;"/"&amp;YEAR(I107)</f>
        <v>18/11/2025</v>
      </c>
      <c r="AV107" s="15" t="n">
        <f aca="false">IF(J107="","",J107)</f>
        <v>2</v>
      </c>
      <c r="AW107" s="15" t="n">
        <f aca="false">IFERROR(VLOOKUP(K107,TiposComprobantes!$B$2:$C$37,2,0),"")</f>
        <v>1</v>
      </c>
      <c r="AX107" s="15" t="n">
        <f aca="false">IFERROR(VLOOKUP(M107,TipoConceptos!$B$2:$C$4,2,0),"")</f>
        <v>2</v>
      </c>
      <c r="AY107" s="15" t="str">
        <f aca="false">N107</f>
        <v>Cuenta Corriente</v>
      </c>
      <c r="AZ107" s="15" t="n">
        <f aca="false">IFERROR(VLOOKUP(O107,CondicionReceptor!$B$2:$C$12,2,0),0)</f>
        <v>1</v>
      </c>
      <c r="BA107" s="15" t="n">
        <f aca="false">IFERROR(VLOOKUP(Q107,TiposDocumentos!$B$2:$C$37,2,0),99)</f>
        <v>80</v>
      </c>
      <c r="BB107" s="15" t="n">
        <f aca="false">R107</f>
        <v>20208992032</v>
      </c>
      <c r="BC107" s="15" t="str">
        <f aca="false">IF(S107="","",S107)</f>
        <v>AST GERARDO DANIEL</v>
      </c>
      <c r="BD107" s="15" t="str">
        <f aca="false">IF(T107="","",T107)</f>
        <v>Dom. Estudio 418</v>
      </c>
      <c r="BE107" s="15" t="str">
        <f aca="false">IF(U107="","",U107)</f>
        <v>Dom. Recep.  5089</v>
      </c>
      <c r="BF107" s="15" t="str">
        <f aca="false">IF(V107="","",V107)</f>
        <v>Honorarios 20208992032: oct 2025 - oct 2025</v>
      </c>
      <c r="BG107" s="15" t="n">
        <f aca="false">IF(W107="","",W107)</f>
        <v>6.64</v>
      </c>
      <c r="BH107" s="15" t="n">
        <f aca="false">IF(X107="","",X107)</f>
        <v>86863</v>
      </c>
      <c r="BI107" s="15" t="n">
        <f aca="false">IF(Y107="",0,Y107)</f>
        <v>0</v>
      </c>
      <c r="BJ107" s="11" t="n">
        <f aca="false">IF(Z107="","",Z107)</f>
        <v>576770.32</v>
      </c>
      <c r="BK107" s="15" t="n">
        <f aca="false">VLOOKUP(AA107,TiposIVA!$B$2:$C$11,2,0)</f>
        <v>5</v>
      </c>
      <c r="BL107" s="11" t="n">
        <f aca="false">IF(AB107="","",AB107)</f>
        <v>121121.77</v>
      </c>
      <c r="BM107" s="11" t="n">
        <f aca="false">IF(AC107="","",AC107)</f>
        <v>697892.09</v>
      </c>
      <c r="BN107" s="16" t="str">
        <f aca="false">IFERROR(VLOOKUP(AD107,TiposComprobantes!$B$2:$C$37,2,0),"")</f>
        <v/>
      </c>
      <c r="BO107" s="16" t="str">
        <f aca="false">IF(AE107="","",AE107)</f>
        <v/>
      </c>
      <c r="BP107" s="16" t="str">
        <f aca="false">IF(AF107="","",AF107)</f>
        <v/>
      </c>
      <c r="BQ107" s="16" t="str">
        <f aca="false">IFERROR(VLOOKUP(AG107,TiposTributos!$B$1:$C$12,2,0),"")</f>
        <v/>
      </c>
      <c r="BR107" s="16" t="str">
        <f aca="false">IF(AH107="","",AH107)</f>
        <v/>
      </c>
      <c r="BS107" s="11" t="n">
        <f aca="false">AI107</f>
        <v>0</v>
      </c>
      <c r="BT107" s="11" t="n">
        <f aca="false">AJ107*100</f>
        <v>0</v>
      </c>
      <c r="BU107" s="11" t="n">
        <f aca="false">AK107</f>
        <v>0</v>
      </c>
      <c r="BW107" s="15" t="str">
        <f aca="false">IF(F107="","",CONCATENATE(AM107,"|'",AN107,"'|'",AO107,"'|'",AP107,"'|'",AQ107,"'|'",AR107,"'|'",AS107,"'|'",AT107,"'|'",AU107,"'|",AV107,"|",AW107,"|",AX107,"|'",AY107,"'|",AZ107,"|",BA107,"|",BB107,"|'",BC107,"'|'",BD107,"'|'",BE107,"'|'",BF107,"'|",BG107,"|",BH107,"|",BI107,"|",BJ107,"|",BK107,"|",BL107,"|",BM107,"|",BN107,"|",BO107,"|",BP107,"|",BQ107,"|'",BR107,"'|",BS107,"|",BT107,"|",BU107))</f>
        <v>NO|'30650940667'|'Bustos &amp; Hope SH'|'Responsable Inscripto'|'7'|'18/11/2025'|'01/10/2025'|'31/10/2025'|'18/11/2025'|2|1|2|'Cuenta Corriente'|1|80|20208992032|'AST GERARDO DANIEL'|'Dom. Estudio 418'|'Dom. Recep.  5089'|'Honorarios 20208992032: oct 2025 - oct 2025'|6,64|86863|0|576770,32|5|121121,77|697892,09|||||''|0|0|0</v>
      </c>
    </row>
    <row r="108" customFormat="false" ht="12.75" hidden="false" customHeight="false" outlineLevel="0" collapsed="false">
      <c r="A108" s="5" t="s">
        <v>88</v>
      </c>
      <c r="B108" s="1" t="n">
        <v>30650940667</v>
      </c>
      <c r="C108" s="5" t="s">
        <v>38</v>
      </c>
      <c r="D108" s="5" t="s">
        <v>39</v>
      </c>
      <c r="E108" s="1" t="n">
        <v>8</v>
      </c>
      <c r="F108" s="6" t="n">
        <f aca="true">TODAY()</f>
        <v>45979</v>
      </c>
      <c r="G108" s="7" t="n">
        <f aca="false">DATE(YEAR(H108),MONTH(H108),1)</f>
        <v>45931</v>
      </c>
      <c r="H108" s="7" t="n">
        <f aca="false">EOMONTH(F108,-1)</f>
        <v>45961</v>
      </c>
      <c r="I108" s="7" t="n">
        <f aca="false">F108</f>
        <v>45979</v>
      </c>
      <c r="J108" s="1" t="n">
        <v>2</v>
      </c>
      <c r="K108" s="5" t="s">
        <v>40</v>
      </c>
      <c r="L108" s="8" t="str">
        <f aca="false">IF(K108="","",RIGHT(K108,1))</f>
        <v>A</v>
      </c>
      <c r="M108" s="5" t="s">
        <v>54</v>
      </c>
      <c r="N108" s="5" t="s">
        <v>42</v>
      </c>
      <c r="O108" s="5" t="s">
        <v>43</v>
      </c>
      <c r="P108" s="8" t="str">
        <f aca="false">IF(K108="","",VLOOKUP(O108,CondicionReceptor!$B$2:$D$12,3,0))</f>
        <v>A;M;C</v>
      </c>
      <c r="Q108" s="5" t="s">
        <v>44</v>
      </c>
      <c r="R108" s="1" t="n">
        <v>20301650087</v>
      </c>
      <c r="S108" s="5" t="s">
        <v>109</v>
      </c>
      <c r="T108" s="1" t="str">
        <f aca="false">"Dom. Estudio "&amp;RANDBETWEEN(1,10000)</f>
        <v>Dom. Estudio 9485</v>
      </c>
      <c r="U108" s="1" t="str">
        <f aca="false">"Dom. Recep.  "&amp;RANDBETWEEN(1,10000)</f>
        <v>Dom. Recep.  5670</v>
      </c>
      <c r="V108" s="1" t="str">
        <f aca="false">"Honorarios "&amp;R108&amp;": "&amp;TEXT(G108,"mmm")&amp;" "&amp;YEAR(G108)&amp;" - "&amp;TEXT(H108,"mmm")&amp;" "&amp;YEAR(H108)</f>
        <v>Honorarios 20301650087: oct 2025 - oct 2025</v>
      </c>
      <c r="W108" s="1" t="n">
        <v>6.84</v>
      </c>
      <c r="X108" s="1" t="n">
        <v>86863</v>
      </c>
      <c r="Z108" s="9" t="n">
        <f aca="false">ROUND(W108*X108-Y108,2)</f>
        <v>594142.92</v>
      </c>
      <c r="AA108" s="10" t="n">
        <v>0.21</v>
      </c>
      <c r="AB108" s="11" t="n">
        <f aca="false">ROUND(IFERROR(Z108*AA108,0),2)</f>
        <v>124770.01</v>
      </c>
      <c r="AC108" s="11" t="n">
        <f aca="false">AB108+Z108</f>
        <v>718912.93</v>
      </c>
      <c r="AD108" s="5"/>
      <c r="AE108" s="12"/>
      <c r="AF108" s="12"/>
      <c r="AG108" s="13"/>
      <c r="AH108" s="12"/>
      <c r="AI108" s="12"/>
      <c r="AJ108" s="14"/>
      <c r="AK108" s="9" t="n">
        <f aca="false">AI108*AJ108</f>
        <v>0</v>
      </c>
      <c r="AM108" s="15" t="str">
        <f aca="false">+A108</f>
        <v>NO</v>
      </c>
      <c r="AN108" s="15" t="n">
        <f aca="false">+B108</f>
        <v>30650940667</v>
      </c>
      <c r="AO108" s="15" t="str">
        <f aca="false">+C108</f>
        <v>Bustos &amp; Hope SH</v>
      </c>
      <c r="AP108" s="15" t="str">
        <f aca="false">+D108</f>
        <v>Responsable Inscripto</v>
      </c>
      <c r="AQ108" s="15" t="n">
        <f aca="false">E108</f>
        <v>8</v>
      </c>
      <c r="AR108" s="15" t="str">
        <f aca="false">TEXT(DAY(F108),"00")&amp;"/"&amp;TEXT(MONTH(F108),"00")&amp;"/"&amp;YEAR(F108)</f>
        <v>18/11/2025</v>
      </c>
      <c r="AS108" s="15" t="str">
        <f aca="false">TEXT(DAY(G108),"00")&amp;"/"&amp;TEXT(MONTH(G108),"00")&amp;"/"&amp;YEAR(G108)</f>
        <v>01/10/2025</v>
      </c>
      <c r="AT108" s="15" t="str">
        <f aca="false">TEXT(DAY(H108),"00")&amp;"/"&amp;TEXT(MONTH(H108),"00")&amp;"/"&amp;YEAR(H108)</f>
        <v>31/10/2025</v>
      </c>
      <c r="AU108" s="15" t="str">
        <f aca="false">TEXT(DAY(I108),"00")&amp;"/"&amp;TEXT(MONTH(I108),"00")&amp;"/"&amp;YEAR(I108)</f>
        <v>18/11/2025</v>
      </c>
      <c r="AV108" s="15" t="n">
        <f aca="false">IF(J108="","",J108)</f>
        <v>2</v>
      </c>
      <c r="AW108" s="15" t="n">
        <f aca="false">IFERROR(VLOOKUP(K108,TiposComprobantes!$B$2:$C$37,2,0),"")</f>
        <v>1</v>
      </c>
      <c r="AX108" s="15" t="n">
        <f aca="false">IFERROR(VLOOKUP(M108,TipoConceptos!$B$2:$C$4,2,0),"")</f>
        <v>2</v>
      </c>
      <c r="AY108" s="15" t="str">
        <f aca="false">N108</f>
        <v>Cuenta Corriente</v>
      </c>
      <c r="AZ108" s="15" t="n">
        <f aca="false">IFERROR(VLOOKUP(O108,CondicionReceptor!$B$2:$C$12,2,0),0)</f>
        <v>1</v>
      </c>
      <c r="BA108" s="15" t="n">
        <f aca="false">IFERROR(VLOOKUP(Q108,TiposDocumentos!$B$2:$C$37,2,0),99)</f>
        <v>80</v>
      </c>
      <c r="BB108" s="15" t="n">
        <f aca="false">R108</f>
        <v>20301650087</v>
      </c>
      <c r="BC108" s="15" t="str">
        <f aca="false">IF(S108="","",S108)</f>
        <v>VARENIZA NESTOR LEONEL</v>
      </c>
      <c r="BD108" s="15" t="str">
        <f aca="false">IF(T108="","",T108)</f>
        <v>Dom. Estudio 9485</v>
      </c>
      <c r="BE108" s="15" t="str">
        <f aca="false">IF(U108="","",U108)</f>
        <v>Dom. Recep.  5670</v>
      </c>
      <c r="BF108" s="15" t="str">
        <f aca="false">IF(V108="","",V108)</f>
        <v>Honorarios 20301650087: oct 2025 - oct 2025</v>
      </c>
      <c r="BG108" s="15" t="n">
        <f aca="false">IF(W108="","",W108)</f>
        <v>6.84</v>
      </c>
      <c r="BH108" s="15" t="n">
        <f aca="false">IF(X108="","",X108)</f>
        <v>86863</v>
      </c>
      <c r="BI108" s="15" t="n">
        <f aca="false">IF(Y108="",0,Y108)</f>
        <v>0</v>
      </c>
      <c r="BJ108" s="11" t="n">
        <f aca="false">IF(Z108="","",Z108)</f>
        <v>594142.92</v>
      </c>
      <c r="BK108" s="15" t="n">
        <f aca="false">VLOOKUP(AA108,TiposIVA!$B$2:$C$11,2,0)</f>
        <v>5</v>
      </c>
      <c r="BL108" s="11" t="n">
        <f aca="false">IF(AB108="","",AB108)</f>
        <v>124770.01</v>
      </c>
      <c r="BM108" s="11" t="n">
        <f aca="false">IF(AC108="","",AC108)</f>
        <v>718912.93</v>
      </c>
      <c r="BN108" s="16" t="str">
        <f aca="false">IFERROR(VLOOKUP(AD108,TiposComprobantes!$B$2:$C$37,2,0),"")</f>
        <v/>
      </c>
      <c r="BO108" s="16" t="str">
        <f aca="false">IF(AE108="","",AE108)</f>
        <v/>
      </c>
      <c r="BP108" s="16" t="str">
        <f aca="false">IF(AF108="","",AF108)</f>
        <v/>
      </c>
      <c r="BQ108" s="16" t="str">
        <f aca="false">IFERROR(VLOOKUP(AG108,TiposTributos!$B$1:$C$12,2,0),"")</f>
        <v/>
      </c>
      <c r="BR108" s="16" t="str">
        <f aca="false">IF(AH108="","",AH108)</f>
        <v/>
      </c>
      <c r="BS108" s="11" t="n">
        <f aca="false">AI108</f>
        <v>0</v>
      </c>
      <c r="BT108" s="11" t="n">
        <f aca="false">AJ108*100</f>
        <v>0</v>
      </c>
      <c r="BU108" s="11" t="n">
        <f aca="false">AK108</f>
        <v>0</v>
      </c>
      <c r="BW108" s="15" t="str">
        <f aca="false">IF(F108="","",CONCATENATE(AM108,"|'",AN108,"'|'",AO108,"'|'",AP108,"'|'",AQ108,"'|'",AR108,"'|'",AS108,"'|'",AT108,"'|'",AU108,"'|",AV108,"|",AW108,"|",AX108,"|'",AY108,"'|",AZ108,"|",BA108,"|",BB108,"|'",BC108,"'|'",BD108,"'|'",BE108,"'|'",BF108,"'|",BG108,"|",BH108,"|",BI108,"|",BJ108,"|",BK108,"|",BL108,"|",BM108,"|",BN108,"|",BO108,"|",BP108,"|",BQ108,"|'",BR108,"'|",BS108,"|",BT108,"|",BU108))</f>
        <v>NO|'30650940667'|'Bustos &amp; Hope SH'|'Responsable Inscripto'|'8'|'18/11/2025'|'01/10/2025'|'31/10/2025'|'18/11/2025'|2|1|2|'Cuenta Corriente'|1|80|20301650087|'VARENIZA NESTOR LEONEL'|'Dom. Estudio 9485'|'Dom. Recep.  5670'|'Honorarios 20301650087: oct 2025 - oct 2025'|6,84|86863|0|594142,92|5|124770,01|718912,93|||||''|0|0|0</v>
      </c>
    </row>
    <row r="109" customFormat="false" ht="12.75" hidden="false" customHeight="false" outlineLevel="0" collapsed="false">
      <c r="A109" s="5" t="s">
        <v>88</v>
      </c>
      <c r="B109" s="1" t="n">
        <v>30650940667</v>
      </c>
      <c r="C109" s="5" t="s">
        <v>38</v>
      </c>
      <c r="D109" s="5" t="s">
        <v>39</v>
      </c>
      <c r="E109" s="1" t="n">
        <v>9</v>
      </c>
      <c r="F109" s="6" t="n">
        <f aca="true">TODAY()</f>
        <v>45979</v>
      </c>
      <c r="G109" s="7" t="n">
        <f aca="false">DATE(YEAR(H109),MONTH(H109),1)</f>
        <v>45931</v>
      </c>
      <c r="H109" s="7" t="n">
        <f aca="false">EOMONTH(F109,-1)</f>
        <v>45961</v>
      </c>
      <c r="I109" s="7" t="n">
        <f aca="false">F109</f>
        <v>45979</v>
      </c>
      <c r="J109" s="1" t="n">
        <v>2</v>
      </c>
      <c r="K109" s="5" t="s">
        <v>40</v>
      </c>
      <c r="L109" s="8" t="str">
        <f aca="false">IF(K109="","",RIGHT(K109,1))</f>
        <v>A</v>
      </c>
      <c r="M109" s="5" t="s">
        <v>54</v>
      </c>
      <c r="N109" s="5" t="s">
        <v>42</v>
      </c>
      <c r="O109" s="5" t="s">
        <v>43</v>
      </c>
      <c r="P109" s="8" t="str">
        <f aca="false">IF(K109="","",VLOOKUP(O109,CondicionReceptor!$B$2:$D$12,3,0))</f>
        <v>A;M;C</v>
      </c>
      <c r="Q109" s="5" t="s">
        <v>44</v>
      </c>
      <c r="R109" s="1" t="n">
        <v>20315731330</v>
      </c>
      <c r="S109" s="5" t="s">
        <v>110</v>
      </c>
      <c r="T109" s="1" t="str">
        <f aca="false">"Dom. Estudio "&amp;RANDBETWEEN(1,10000)</f>
        <v>Dom. Estudio 3388</v>
      </c>
      <c r="U109" s="1" t="str">
        <f aca="false">"Dom. Recep.  "&amp;RANDBETWEEN(1,10000)</f>
        <v>Dom. Recep.  2497</v>
      </c>
      <c r="V109" s="1" t="str">
        <f aca="false">"Honorarios "&amp;R109&amp;": "&amp;TEXT(G109,"mmm")&amp;" "&amp;YEAR(G109)&amp;" - "&amp;TEXT(H109,"mmm")&amp;" "&amp;YEAR(H109)</f>
        <v>Honorarios 20315731330: oct 2025 - oct 2025</v>
      </c>
      <c r="W109" s="1" t="n">
        <v>8.21</v>
      </c>
      <c r="X109" s="1" t="n">
        <v>86863</v>
      </c>
      <c r="Z109" s="9" t="n">
        <f aca="false">ROUND(W109*X109-Y109,2)</f>
        <v>713145.23</v>
      </c>
      <c r="AA109" s="10" t="n">
        <v>0.21</v>
      </c>
      <c r="AB109" s="11" t="n">
        <f aca="false">ROUND(IFERROR(Z109*AA109,0),2)</f>
        <v>149760.5</v>
      </c>
      <c r="AC109" s="11" t="n">
        <f aca="false">AB109+Z109</f>
        <v>862905.73</v>
      </c>
      <c r="AD109" s="5"/>
      <c r="AE109" s="12"/>
      <c r="AF109" s="12"/>
      <c r="AG109" s="13"/>
      <c r="AH109" s="12"/>
      <c r="AI109" s="12"/>
      <c r="AJ109" s="14"/>
      <c r="AK109" s="9" t="n">
        <f aca="false">AI109*AJ109</f>
        <v>0</v>
      </c>
      <c r="AM109" s="15" t="str">
        <f aca="false">+A109</f>
        <v>NO</v>
      </c>
      <c r="AN109" s="15" t="n">
        <f aca="false">+B109</f>
        <v>30650940667</v>
      </c>
      <c r="AO109" s="15" t="str">
        <f aca="false">+C109</f>
        <v>Bustos &amp; Hope SH</v>
      </c>
      <c r="AP109" s="15" t="str">
        <f aca="false">+D109</f>
        <v>Responsable Inscripto</v>
      </c>
      <c r="AQ109" s="15" t="n">
        <f aca="false">E109</f>
        <v>9</v>
      </c>
      <c r="AR109" s="15" t="str">
        <f aca="false">TEXT(DAY(F109),"00")&amp;"/"&amp;TEXT(MONTH(F109),"00")&amp;"/"&amp;YEAR(F109)</f>
        <v>18/11/2025</v>
      </c>
      <c r="AS109" s="15" t="str">
        <f aca="false">TEXT(DAY(G109),"00")&amp;"/"&amp;TEXT(MONTH(G109),"00")&amp;"/"&amp;YEAR(G109)</f>
        <v>01/10/2025</v>
      </c>
      <c r="AT109" s="15" t="str">
        <f aca="false">TEXT(DAY(H109),"00")&amp;"/"&amp;TEXT(MONTH(H109),"00")&amp;"/"&amp;YEAR(H109)</f>
        <v>31/10/2025</v>
      </c>
      <c r="AU109" s="15" t="str">
        <f aca="false">TEXT(DAY(I109),"00")&amp;"/"&amp;TEXT(MONTH(I109),"00")&amp;"/"&amp;YEAR(I109)</f>
        <v>18/11/2025</v>
      </c>
      <c r="AV109" s="15" t="n">
        <f aca="false">IF(J109="","",J109)</f>
        <v>2</v>
      </c>
      <c r="AW109" s="15" t="n">
        <f aca="false">IFERROR(VLOOKUP(K109,TiposComprobantes!$B$2:$C$37,2,0),"")</f>
        <v>1</v>
      </c>
      <c r="AX109" s="15" t="n">
        <f aca="false">IFERROR(VLOOKUP(M109,TipoConceptos!$B$2:$C$4,2,0),"")</f>
        <v>2</v>
      </c>
      <c r="AY109" s="15" t="str">
        <f aca="false">N109</f>
        <v>Cuenta Corriente</v>
      </c>
      <c r="AZ109" s="15" t="n">
        <f aca="false">IFERROR(VLOOKUP(O109,CondicionReceptor!$B$2:$C$12,2,0),0)</f>
        <v>1</v>
      </c>
      <c r="BA109" s="15" t="n">
        <f aca="false">IFERROR(VLOOKUP(Q109,TiposDocumentos!$B$2:$C$37,2,0),99)</f>
        <v>80</v>
      </c>
      <c r="BB109" s="15" t="n">
        <f aca="false">R109</f>
        <v>20315731330</v>
      </c>
      <c r="BC109" s="15" t="str">
        <f aca="false">IF(S109="","",S109)</f>
        <v>VARENIZA ANGEL GABRIEL</v>
      </c>
      <c r="BD109" s="15" t="str">
        <f aca="false">IF(T109="","",T109)</f>
        <v>Dom. Estudio 3388</v>
      </c>
      <c r="BE109" s="15" t="str">
        <f aca="false">IF(U109="","",U109)</f>
        <v>Dom. Recep.  2497</v>
      </c>
      <c r="BF109" s="15" t="str">
        <f aca="false">IF(V109="","",V109)</f>
        <v>Honorarios 20315731330: oct 2025 - oct 2025</v>
      </c>
      <c r="BG109" s="15" t="n">
        <f aca="false">IF(W109="","",W109)</f>
        <v>8.21</v>
      </c>
      <c r="BH109" s="15" t="n">
        <f aca="false">IF(X109="","",X109)</f>
        <v>86863</v>
      </c>
      <c r="BI109" s="15" t="n">
        <f aca="false">IF(Y109="",0,Y109)</f>
        <v>0</v>
      </c>
      <c r="BJ109" s="11" t="n">
        <f aca="false">IF(Z109="","",Z109)</f>
        <v>713145.23</v>
      </c>
      <c r="BK109" s="15" t="n">
        <f aca="false">VLOOKUP(AA109,TiposIVA!$B$2:$C$11,2,0)</f>
        <v>5</v>
      </c>
      <c r="BL109" s="11" t="n">
        <f aca="false">IF(AB109="","",AB109)</f>
        <v>149760.5</v>
      </c>
      <c r="BM109" s="11" t="n">
        <f aca="false">IF(AC109="","",AC109)</f>
        <v>862905.73</v>
      </c>
      <c r="BN109" s="16" t="str">
        <f aca="false">IFERROR(VLOOKUP(AD109,TiposComprobantes!$B$2:$C$37,2,0),"")</f>
        <v/>
      </c>
      <c r="BO109" s="16" t="str">
        <f aca="false">IF(AE109="","",AE109)</f>
        <v/>
      </c>
      <c r="BP109" s="16" t="str">
        <f aca="false">IF(AF109="","",AF109)</f>
        <v/>
      </c>
      <c r="BQ109" s="16" t="str">
        <f aca="false">IFERROR(VLOOKUP(AG109,TiposTributos!$B$1:$C$12,2,0),"")</f>
        <v/>
      </c>
      <c r="BR109" s="16" t="str">
        <f aca="false">IF(AH109="","",AH109)</f>
        <v/>
      </c>
      <c r="BS109" s="11" t="n">
        <f aca="false">AI109</f>
        <v>0</v>
      </c>
      <c r="BT109" s="11" t="n">
        <f aca="false">AJ109*100</f>
        <v>0</v>
      </c>
      <c r="BU109" s="11" t="n">
        <f aca="false">AK109</f>
        <v>0</v>
      </c>
      <c r="BW109" s="15" t="str">
        <f aca="false">IF(F109="","",CONCATENATE(AM109,"|'",AN109,"'|'",AO109,"'|'",AP109,"'|'",AQ109,"'|'",AR109,"'|'",AS109,"'|'",AT109,"'|'",AU109,"'|",AV109,"|",AW109,"|",AX109,"|'",AY109,"'|",AZ109,"|",BA109,"|",BB109,"|'",BC109,"'|'",BD109,"'|'",BE109,"'|'",BF109,"'|",BG109,"|",BH109,"|",BI109,"|",BJ109,"|",BK109,"|",BL109,"|",BM109,"|",BN109,"|",BO109,"|",BP109,"|",BQ109,"|'",BR109,"'|",BS109,"|",BT109,"|",BU109))</f>
        <v>NO|'30650940667'|'Bustos &amp; Hope SH'|'Responsable Inscripto'|'9'|'18/11/2025'|'01/10/2025'|'31/10/2025'|'18/11/2025'|2|1|2|'Cuenta Corriente'|1|80|20315731330|'VARENIZA ANGEL GABRIEL'|'Dom. Estudio 3388'|'Dom. Recep.  2497'|'Honorarios 20315731330: oct 2025 - oct 2025'|8,21|86863|0|713145,23|5|149760,5|862905,73|||||''|0|0|0</v>
      </c>
    </row>
    <row r="110" customFormat="false" ht="12.75" hidden="false" customHeight="false" outlineLevel="0" collapsed="false">
      <c r="A110" s="5" t="s">
        <v>88</v>
      </c>
      <c r="B110" s="1" t="n">
        <v>30650940667</v>
      </c>
      <c r="C110" s="5" t="s">
        <v>38</v>
      </c>
      <c r="D110" s="5" t="s">
        <v>39</v>
      </c>
      <c r="E110" s="1" t="n">
        <v>10</v>
      </c>
      <c r="F110" s="6" t="n">
        <f aca="true">TODAY()</f>
        <v>45979</v>
      </c>
      <c r="G110" s="7" t="n">
        <f aca="false">DATE(YEAR(H110),MONTH(H110),1)</f>
        <v>45931</v>
      </c>
      <c r="H110" s="7" t="n">
        <f aca="false">EOMONTH(F110,-1)</f>
        <v>45961</v>
      </c>
      <c r="I110" s="7" t="n">
        <f aca="false">F110</f>
        <v>45979</v>
      </c>
      <c r="J110" s="1" t="n">
        <v>2</v>
      </c>
      <c r="K110" s="5" t="s">
        <v>40</v>
      </c>
      <c r="L110" s="8" t="str">
        <f aca="false">IF(K110="","",RIGHT(K110,1))</f>
        <v>A</v>
      </c>
      <c r="M110" s="5" t="s">
        <v>54</v>
      </c>
      <c r="N110" s="5" t="s">
        <v>42</v>
      </c>
      <c r="O110" s="5" t="s">
        <v>43</v>
      </c>
      <c r="P110" s="8" t="str">
        <f aca="false">IF(K110="","",VLOOKUP(O110,CondicionReceptor!$B$2:$D$12,3,0))</f>
        <v>A;M;C</v>
      </c>
      <c r="Q110" s="5" t="s">
        <v>44</v>
      </c>
      <c r="R110" s="1" t="n">
        <v>27068286323</v>
      </c>
      <c r="S110" s="5" t="s">
        <v>111</v>
      </c>
      <c r="T110" s="1" t="str">
        <f aca="false">"Dom. Estudio "&amp;RANDBETWEEN(1,10000)</f>
        <v>Dom. Estudio 8749</v>
      </c>
      <c r="U110" s="1" t="str">
        <f aca="false">"Dom. Recep.  "&amp;RANDBETWEEN(1,10000)</f>
        <v>Dom. Recep.  5143</v>
      </c>
      <c r="V110" s="1" t="str">
        <f aca="false">"Honorarios "&amp;R110&amp;": "&amp;TEXT(G110,"mmm")&amp;" "&amp;YEAR(G110)&amp;" - "&amp;TEXT(H110,"mmm")&amp;" "&amp;YEAR(H110)</f>
        <v>Honorarios 27068286323: oct 2025 - oct 2025</v>
      </c>
      <c r="W110" s="1" t="n">
        <v>10.28</v>
      </c>
      <c r="X110" s="1" t="n">
        <v>86863</v>
      </c>
      <c r="Z110" s="9" t="n">
        <f aca="false">ROUND(W110*X110-Y110,2)</f>
        <v>892951.64</v>
      </c>
      <c r="AA110" s="10" t="n">
        <v>0.21</v>
      </c>
      <c r="AB110" s="11" t="n">
        <f aca="false">ROUND(IFERROR(Z110*AA110,0),2)</f>
        <v>187519.84</v>
      </c>
      <c r="AC110" s="11" t="n">
        <f aca="false">AB110+Z110</f>
        <v>1080471.48</v>
      </c>
      <c r="AD110" s="5"/>
      <c r="AE110" s="12"/>
      <c r="AF110" s="12"/>
      <c r="AG110" s="13"/>
      <c r="AH110" s="12"/>
      <c r="AI110" s="12"/>
      <c r="AJ110" s="14"/>
      <c r="AK110" s="9" t="n">
        <f aca="false">AI110*AJ110</f>
        <v>0</v>
      </c>
      <c r="AM110" s="15" t="str">
        <f aca="false">+A110</f>
        <v>NO</v>
      </c>
      <c r="AN110" s="15" t="n">
        <f aca="false">+B110</f>
        <v>30650940667</v>
      </c>
      <c r="AO110" s="15" t="str">
        <f aca="false">+C110</f>
        <v>Bustos &amp; Hope SH</v>
      </c>
      <c r="AP110" s="15" t="str">
        <f aca="false">+D110</f>
        <v>Responsable Inscripto</v>
      </c>
      <c r="AQ110" s="15" t="n">
        <f aca="false">E110</f>
        <v>10</v>
      </c>
      <c r="AR110" s="15" t="str">
        <f aca="false">TEXT(DAY(F110),"00")&amp;"/"&amp;TEXT(MONTH(F110),"00")&amp;"/"&amp;YEAR(F110)</f>
        <v>18/11/2025</v>
      </c>
      <c r="AS110" s="15" t="str">
        <f aca="false">TEXT(DAY(G110),"00")&amp;"/"&amp;TEXT(MONTH(G110),"00")&amp;"/"&amp;YEAR(G110)</f>
        <v>01/10/2025</v>
      </c>
      <c r="AT110" s="15" t="str">
        <f aca="false">TEXT(DAY(H110),"00")&amp;"/"&amp;TEXT(MONTH(H110),"00")&amp;"/"&amp;YEAR(H110)</f>
        <v>31/10/2025</v>
      </c>
      <c r="AU110" s="15" t="str">
        <f aca="false">TEXT(DAY(I110),"00")&amp;"/"&amp;TEXT(MONTH(I110),"00")&amp;"/"&amp;YEAR(I110)</f>
        <v>18/11/2025</v>
      </c>
      <c r="AV110" s="15" t="n">
        <f aca="false">IF(J110="","",J110)</f>
        <v>2</v>
      </c>
      <c r="AW110" s="15" t="n">
        <f aca="false">IFERROR(VLOOKUP(K110,TiposComprobantes!$B$2:$C$37,2,0),"")</f>
        <v>1</v>
      </c>
      <c r="AX110" s="15" t="n">
        <f aca="false">IFERROR(VLOOKUP(M110,TipoConceptos!$B$2:$C$4,2,0),"")</f>
        <v>2</v>
      </c>
      <c r="AY110" s="15" t="str">
        <f aca="false">N110</f>
        <v>Cuenta Corriente</v>
      </c>
      <c r="AZ110" s="15" t="n">
        <f aca="false">IFERROR(VLOOKUP(O110,CondicionReceptor!$B$2:$C$12,2,0),0)</f>
        <v>1</v>
      </c>
      <c r="BA110" s="15" t="n">
        <f aca="false">IFERROR(VLOOKUP(Q110,TiposDocumentos!$B$2:$C$37,2,0),99)</f>
        <v>80</v>
      </c>
      <c r="BB110" s="15" t="n">
        <f aca="false">R110</f>
        <v>27068286323</v>
      </c>
      <c r="BC110" s="15" t="str">
        <f aca="false">IF(S110="","",S110)</f>
        <v>SEMILLA ELVIES MERCEDES</v>
      </c>
      <c r="BD110" s="15" t="str">
        <f aca="false">IF(T110="","",T110)</f>
        <v>Dom. Estudio 8749</v>
      </c>
      <c r="BE110" s="15" t="str">
        <f aca="false">IF(U110="","",U110)</f>
        <v>Dom. Recep.  5143</v>
      </c>
      <c r="BF110" s="15" t="str">
        <f aca="false">IF(V110="","",V110)</f>
        <v>Honorarios 27068286323: oct 2025 - oct 2025</v>
      </c>
      <c r="BG110" s="15" t="n">
        <f aca="false">IF(W110="","",W110)</f>
        <v>10.28</v>
      </c>
      <c r="BH110" s="15" t="n">
        <f aca="false">IF(X110="","",X110)</f>
        <v>86863</v>
      </c>
      <c r="BI110" s="15" t="n">
        <f aca="false">IF(Y110="",0,Y110)</f>
        <v>0</v>
      </c>
      <c r="BJ110" s="11" t="n">
        <f aca="false">IF(Z110="","",Z110)</f>
        <v>892951.64</v>
      </c>
      <c r="BK110" s="15" t="n">
        <f aca="false">VLOOKUP(AA110,TiposIVA!$B$2:$C$11,2,0)</f>
        <v>5</v>
      </c>
      <c r="BL110" s="11" t="n">
        <f aca="false">IF(AB110="","",AB110)</f>
        <v>187519.84</v>
      </c>
      <c r="BM110" s="11" t="n">
        <f aca="false">IF(AC110="","",AC110)</f>
        <v>1080471.48</v>
      </c>
      <c r="BN110" s="16" t="str">
        <f aca="false">IFERROR(VLOOKUP(AD110,TiposComprobantes!$B$2:$C$37,2,0),"")</f>
        <v/>
      </c>
      <c r="BO110" s="16" t="str">
        <f aca="false">IF(AE110="","",AE110)</f>
        <v/>
      </c>
      <c r="BP110" s="16" t="str">
        <f aca="false">IF(AF110="","",AF110)</f>
        <v/>
      </c>
      <c r="BQ110" s="16" t="str">
        <f aca="false">IFERROR(VLOOKUP(AG110,TiposTributos!$B$1:$C$12,2,0),"")</f>
        <v/>
      </c>
      <c r="BR110" s="16" t="str">
        <f aca="false">IF(AH110="","",AH110)</f>
        <v/>
      </c>
      <c r="BS110" s="11" t="n">
        <f aca="false">AI110</f>
        <v>0</v>
      </c>
      <c r="BT110" s="11" t="n">
        <f aca="false">AJ110*100</f>
        <v>0</v>
      </c>
      <c r="BU110" s="11" t="n">
        <f aca="false">AK110</f>
        <v>0</v>
      </c>
      <c r="BW110" s="15" t="str">
        <f aca="false">IF(F110="","",CONCATENATE(AM110,"|'",AN110,"'|'",AO110,"'|'",AP110,"'|'",AQ110,"'|'",AR110,"'|'",AS110,"'|'",AT110,"'|'",AU110,"'|",AV110,"|",AW110,"|",AX110,"|'",AY110,"'|",AZ110,"|",BA110,"|",BB110,"|'",BC110,"'|'",BD110,"'|'",BE110,"'|'",BF110,"'|",BG110,"|",BH110,"|",BI110,"|",BJ110,"|",BK110,"|",BL110,"|",BM110,"|",BN110,"|",BO110,"|",BP110,"|",BQ110,"|'",BR110,"'|",BS110,"|",BT110,"|",BU110))</f>
        <v>NO|'30650940667'|'Bustos &amp; Hope SH'|'Responsable Inscripto'|'10'|'18/11/2025'|'01/10/2025'|'31/10/2025'|'18/11/2025'|2|1|2|'Cuenta Corriente'|1|80|27068286323|'SEMILLA ELVIES MERCEDES'|'Dom. Estudio 8749'|'Dom. Recep.  5143'|'Honorarios 27068286323: oct 2025 - oct 2025'|10,28|86863|0|892951,64|5|187519,84|1080471,48|||||''|0|0|0</v>
      </c>
    </row>
    <row r="111" customFormat="false" ht="12.75" hidden="false" customHeight="false" outlineLevel="0" collapsed="false">
      <c r="A111" s="5" t="s">
        <v>88</v>
      </c>
      <c r="B111" s="1" t="n">
        <v>30650940667</v>
      </c>
      <c r="C111" s="5" t="s">
        <v>38</v>
      </c>
      <c r="D111" s="5" t="s">
        <v>39</v>
      </c>
      <c r="E111" s="1" t="n">
        <v>11</v>
      </c>
      <c r="F111" s="6" t="n">
        <f aca="true">TODAY()</f>
        <v>45979</v>
      </c>
      <c r="G111" s="7" t="n">
        <f aca="false">DATE(YEAR(H111),MONTH(H111),1)</f>
        <v>45931</v>
      </c>
      <c r="H111" s="7" t="n">
        <f aca="false">EOMONTH(F111,-1)</f>
        <v>45961</v>
      </c>
      <c r="I111" s="7" t="n">
        <f aca="false">F111</f>
        <v>45979</v>
      </c>
      <c r="J111" s="1" t="n">
        <v>2</v>
      </c>
      <c r="K111" s="5" t="s">
        <v>40</v>
      </c>
      <c r="L111" s="8" t="str">
        <f aca="false">IF(K111="","",RIGHT(K111,1))</f>
        <v>A</v>
      </c>
      <c r="M111" s="5" t="s">
        <v>54</v>
      </c>
      <c r="N111" s="5" t="s">
        <v>42</v>
      </c>
      <c r="O111" s="5" t="s">
        <v>43</v>
      </c>
      <c r="P111" s="8" t="str">
        <f aca="false">IF(K111="","",VLOOKUP(O111,CondicionReceptor!$B$2:$D$12,3,0))</f>
        <v>A;M;C</v>
      </c>
      <c r="Q111" s="5" t="s">
        <v>44</v>
      </c>
      <c r="R111" s="1" t="n">
        <v>30502556106</v>
      </c>
      <c r="S111" s="5" t="s">
        <v>112</v>
      </c>
      <c r="T111" s="1" t="str">
        <f aca="false">"Dom. Estudio "&amp;RANDBETWEEN(1,10000)</f>
        <v>Dom. Estudio 2658</v>
      </c>
      <c r="U111" s="1" t="str">
        <f aca="false">"Dom. Recep.  "&amp;RANDBETWEEN(1,10000)</f>
        <v>Dom. Recep.  880</v>
      </c>
      <c r="V111" s="1" t="str">
        <f aca="false">"Honorarios "&amp;R111&amp;": "&amp;TEXT(G111,"mmm")&amp;" "&amp;YEAR(G111)&amp;" - "&amp;TEXT(H111,"mmm")&amp;" "&amp;YEAR(H111)</f>
        <v>Honorarios 30502556106: oct 2025 - oct 2025</v>
      </c>
      <c r="W111" s="1" t="n">
        <v>6.7</v>
      </c>
      <c r="X111" s="1" t="n">
        <v>86863</v>
      </c>
      <c r="Z111" s="9" t="n">
        <f aca="false">ROUND(W111*X111-Y111,2)</f>
        <v>581982.1</v>
      </c>
      <c r="AA111" s="10" t="n">
        <v>0.21</v>
      </c>
      <c r="AB111" s="11" t="n">
        <f aca="false">ROUND(IFERROR(Z111*AA111,0),2)</f>
        <v>122216.24</v>
      </c>
      <c r="AC111" s="11" t="n">
        <f aca="false">AB111+Z111</f>
        <v>704198.34</v>
      </c>
      <c r="AD111" s="5"/>
      <c r="AE111" s="12"/>
      <c r="AF111" s="12"/>
      <c r="AG111" s="13"/>
      <c r="AH111" s="12"/>
      <c r="AI111" s="12"/>
      <c r="AJ111" s="14"/>
      <c r="AK111" s="9" t="n">
        <f aca="false">AI111*AJ111</f>
        <v>0</v>
      </c>
      <c r="AM111" s="15" t="str">
        <f aca="false">+A111</f>
        <v>NO</v>
      </c>
      <c r="AN111" s="15" t="n">
        <f aca="false">+B111</f>
        <v>30650940667</v>
      </c>
      <c r="AO111" s="15" t="str">
        <f aca="false">+C111</f>
        <v>Bustos &amp; Hope SH</v>
      </c>
      <c r="AP111" s="15" t="str">
        <f aca="false">+D111</f>
        <v>Responsable Inscripto</v>
      </c>
      <c r="AQ111" s="15" t="n">
        <f aca="false">E111</f>
        <v>11</v>
      </c>
      <c r="AR111" s="15" t="str">
        <f aca="false">TEXT(DAY(F111),"00")&amp;"/"&amp;TEXT(MONTH(F111),"00")&amp;"/"&amp;YEAR(F111)</f>
        <v>18/11/2025</v>
      </c>
      <c r="AS111" s="15" t="str">
        <f aca="false">TEXT(DAY(G111),"00")&amp;"/"&amp;TEXT(MONTH(G111),"00")&amp;"/"&amp;YEAR(G111)</f>
        <v>01/10/2025</v>
      </c>
      <c r="AT111" s="15" t="str">
        <f aca="false">TEXT(DAY(H111),"00")&amp;"/"&amp;TEXT(MONTH(H111),"00")&amp;"/"&amp;YEAR(H111)</f>
        <v>31/10/2025</v>
      </c>
      <c r="AU111" s="15" t="str">
        <f aca="false">TEXT(DAY(I111),"00")&amp;"/"&amp;TEXT(MONTH(I111),"00")&amp;"/"&amp;YEAR(I111)</f>
        <v>18/11/2025</v>
      </c>
      <c r="AV111" s="15" t="n">
        <f aca="false">IF(J111="","",J111)</f>
        <v>2</v>
      </c>
      <c r="AW111" s="15" t="n">
        <f aca="false">IFERROR(VLOOKUP(K111,TiposComprobantes!$B$2:$C$37,2,0),"")</f>
        <v>1</v>
      </c>
      <c r="AX111" s="15" t="n">
        <f aca="false">IFERROR(VLOOKUP(M111,TipoConceptos!$B$2:$C$4,2,0),"")</f>
        <v>2</v>
      </c>
      <c r="AY111" s="15" t="str">
        <f aca="false">N111</f>
        <v>Cuenta Corriente</v>
      </c>
      <c r="AZ111" s="15" t="n">
        <f aca="false">IFERROR(VLOOKUP(O111,CondicionReceptor!$B$2:$C$12,2,0),0)</f>
        <v>1</v>
      </c>
      <c r="BA111" s="15" t="n">
        <f aca="false">IFERROR(VLOOKUP(Q111,TiposDocumentos!$B$2:$C$37,2,0),99)</f>
        <v>80</v>
      </c>
      <c r="BB111" s="15" t="n">
        <f aca="false">R111</f>
        <v>30502556106</v>
      </c>
      <c r="BC111" s="15" t="str">
        <f aca="false">IF(S111="","",S111)</f>
        <v>MACEVA SA</v>
      </c>
      <c r="BD111" s="15" t="str">
        <f aca="false">IF(T111="","",T111)</f>
        <v>Dom. Estudio 2658</v>
      </c>
      <c r="BE111" s="15" t="str">
        <f aca="false">IF(U111="","",U111)</f>
        <v>Dom. Recep.  880</v>
      </c>
      <c r="BF111" s="15" t="str">
        <f aca="false">IF(V111="","",V111)</f>
        <v>Honorarios 30502556106: oct 2025 - oct 2025</v>
      </c>
      <c r="BG111" s="15" t="n">
        <f aca="false">IF(W111="","",W111)</f>
        <v>6.7</v>
      </c>
      <c r="BH111" s="15" t="n">
        <f aca="false">IF(X111="","",X111)</f>
        <v>86863</v>
      </c>
      <c r="BI111" s="15" t="n">
        <f aca="false">IF(Y111="",0,Y111)</f>
        <v>0</v>
      </c>
      <c r="BJ111" s="11" t="n">
        <f aca="false">IF(Z111="","",Z111)</f>
        <v>581982.1</v>
      </c>
      <c r="BK111" s="15" t="n">
        <f aca="false">VLOOKUP(AA111,TiposIVA!$B$2:$C$11,2,0)</f>
        <v>5</v>
      </c>
      <c r="BL111" s="11" t="n">
        <f aca="false">IF(AB111="","",AB111)</f>
        <v>122216.24</v>
      </c>
      <c r="BM111" s="11" t="n">
        <f aca="false">IF(AC111="","",AC111)</f>
        <v>704198.34</v>
      </c>
      <c r="BN111" s="16" t="str">
        <f aca="false">IFERROR(VLOOKUP(AD111,TiposComprobantes!$B$2:$C$37,2,0),"")</f>
        <v/>
      </c>
      <c r="BO111" s="16" t="str">
        <f aca="false">IF(AE111="","",AE111)</f>
        <v/>
      </c>
      <c r="BP111" s="16" t="str">
        <f aca="false">IF(AF111="","",AF111)</f>
        <v/>
      </c>
      <c r="BQ111" s="16" t="str">
        <f aca="false">IFERROR(VLOOKUP(AG111,TiposTributos!$B$1:$C$12,2,0),"")</f>
        <v/>
      </c>
      <c r="BR111" s="16" t="str">
        <f aca="false">IF(AH111="","",AH111)</f>
        <v/>
      </c>
      <c r="BS111" s="11" t="n">
        <f aca="false">AI111</f>
        <v>0</v>
      </c>
      <c r="BT111" s="11" t="n">
        <f aca="false">AJ111*100</f>
        <v>0</v>
      </c>
      <c r="BU111" s="11" t="n">
        <f aca="false">AK111</f>
        <v>0</v>
      </c>
      <c r="BW111" s="15" t="str">
        <f aca="false">IF(F111="","",CONCATENATE(AM111,"|'",AN111,"'|'",AO111,"'|'",AP111,"'|'",AQ111,"'|'",AR111,"'|'",AS111,"'|'",AT111,"'|'",AU111,"'|",AV111,"|",AW111,"|",AX111,"|'",AY111,"'|",AZ111,"|",BA111,"|",BB111,"|'",BC111,"'|'",BD111,"'|'",BE111,"'|'",BF111,"'|",BG111,"|",BH111,"|",BI111,"|",BJ111,"|",BK111,"|",BL111,"|",BM111,"|",BN111,"|",BO111,"|",BP111,"|",BQ111,"|'",BR111,"'|",BS111,"|",BT111,"|",BU111))</f>
        <v>NO|'30650940667'|'Bustos &amp; Hope SH'|'Responsable Inscripto'|'11'|'18/11/2025'|'01/10/2025'|'31/10/2025'|'18/11/2025'|2|1|2|'Cuenta Corriente'|1|80|30502556106|'MACEVA SA'|'Dom. Estudio 2658'|'Dom. Recep.  880'|'Honorarios 30502556106: oct 2025 - oct 2025'|6,7|86863|0|581982,1|5|122216,24|704198,34|||||''|0|0|0</v>
      </c>
    </row>
    <row r="112" customFormat="false" ht="12.75" hidden="false" customHeight="false" outlineLevel="0" collapsed="false">
      <c r="A112" s="5" t="s">
        <v>88</v>
      </c>
      <c r="B112" s="1" t="n">
        <v>30650940667</v>
      </c>
      <c r="C112" s="5" t="s">
        <v>38</v>
      </c>
      <c r="D112" s="5" t="s">
        <v>39</v>
      </c>
      <c r="E112" s="1" t="n">
        <v>12</v>
      </c>
      <c r="F112" s="6" t="n">
        <f aca="true">TODAY()</f>
        <v>45979</v>
      </c>
      <c r="G112" s="7" t="n">
        <f aca="false">DATE(YEAR(H112),MONTH(H112),1)</f>
        <v>45931</v>
      </c>
      <c r="H112" s="7" t="n">
        <f aca="false">EOMONTH(F112,-1)</f>
        <v>45961</v>
      </c>
      <c r="I112" s="7" t="n">
        <f aca="false">F112</f>
        <v>45979</v>
      </c>
      <c r="J112" s="1" t="n">
        <v>2</v>
      </c>
      <c r="K112" s="5" t="s">
        <v>40</v>
      </c>
      <c r="L112" s="8" t="str">
        <f aca="false">IF(K112="","",RIGHT(K112,1))</f>
        <v>A</v>
      </c>
      <c r="M112" s="5" t="s">
        <v>54</v>
      </c>
      <c r="N112" s="5" t="s">
        <v>42</v>
      </c>
      <c r="O112" s="5" t="s">
        <v>43</v>
      </c>
      <c r="P112" s="8" t="str">
        <f aca="false">IF(K112="","",VLOOKUP(O112,CondicionReceptor!$B$2:$D$12,3,0))</f>
        <v>A;M;C</v>
      </c>
      <c r="Q112" s="5" t="s">
        <v>44</v>
      </c>
      <c r="R112" s="1" t="n">
        <v>30510926583</v>
      </c>
      <c r="S112" s="5" t="s">
        <v>113</v>
      </c>
      <c r="T112" s="1" t="str">
        <f aca="false">"Dom. Estudio "&amp;RANDBETWEEN(1,10000)</f>
        <v>Dom. Estudio 2194</v>
      </c>
      <c r="U112" s="1" t="str">
        <f aca="false">"Dom. Recep.  "&amp;RANDBETWEEN(1,10000)</f>
        <v>Dom. Recep.  3904</v>
      </c>
      <c r="V112" s="1" t="str">
        <f aca="false">"Honorarios "&amp;R112&amp;": "&amp;TEXT(G112,"mmm")&amp;" "&amp;YEAR(G112)&amp;" - "&amp;TEXT(H112,"mmm")&amp;" "&amp;YEAR(H112)</f>
        <v>Honorarios 30510926583: oct 2025 - oct 2025</v>
      </c>
      <c r="W112" s="1" t="n">
        <v>13.31</v>
      </c>
      <c r="X112" s="1" t="n">
        <v>86863</v>
      </c>
      <c r="Z112" s="9" t="n">
        <f aca="false">ROUND(W112*X112-Y112,2)</f>
        <v>1156146.53</v>
      </c>
      <c r="AA112" s="10" t="n">
        <v>0.21</v>
      </c>
      <c r="AB112" s="11" t="n">
        <f aca="false">ROUND(IFERROR(Z112*AA112,0),2)</f>
        <v>242790.77</v>
      </c>
      <c r="AC112" s="11" t="n">
        <f aca="false">AB112+Z112</f>
        <v>1398937.3</v>
      </c>
      <c r="AD112" s="5"/>
      <c r="AE112" s="12"/>
      <c r="AF112" s="12"/>
      <c r="AG112" s="13"/>
      <c r="AH112" s="12"/>
      <c r="AI112" s="12"/>
      <c r="AJ112" s="14"/>
      <c r="AK112" s="9" t="n">
        <f aca="false">AI112*AJ112</f>
        <v>0</v>
      </c>
      <c r="AM112" s="15" t="str">
        <f aca="false">+A112</f>
        <v>NO</v>
      </c>
      <c r="AN112" s="15" t="n">
        <f aca="false">+B112</f>
        <v>30650940667</v>
      </c>
      <c r="AO112" s="15" t="str">
        <f aca="false">+C112</f>
        <v>Bustos &amp; Hope SH</v>
      </c>
      <c r="AP112" s="15" t="str">
        <f aca="false">+D112</f>
        <v>Responsable Inscripto</v>
      </c>
      <c r="AQ112" s="15" t="n">
        <f aca="false">E112</f>
        <v>12</v>
      </c>
      <c r="AR112" s="15" t="str">
        <f aca="false">TEXT(DAY(F112),"00")&amp;"/"&amp;TEXT(MONTH(F112),"00")&amp;"/"&amp;YEAR(F112)</f>
        <v>18/11/2025</v>
      </c>
      <c r="AS112" s="15" t="str">
        <f aca="false">TEXT(DAY(G112),"00")&amp;"/"&amp;TEXT(MONTH(G112),"00")&amp;"/"&amp;YEAR(G112)</f>
        <v>01/10/2025</v>
      </c>
      <c r="AT112" s="15" t="str">
        <f aca="false">TEXT(DAY(H112),"00")&amp;"/"&amp;TEXT(MONTH(H112),"00")&amp;"/"&amp;YEAR(H112)</f>
        <v>31/10/2025</v>
      </c>
      <c r="AU112" s="15" t="str">
        <f aca="false">TEXT(DAY(I112),"00")&amp;"/"&amp;TEXT(MONTH(I112),"00")&amp;"/"&amp;YEAR(I112)</f>
        <v>18/11/2025</v>
      </c>
      <c r="AV112" s="15" t="n">
        <f aca="false">IF(J112="","",J112)</f>
        <v>2</v>
      </c>
      <c r="AW112" s="15" t="n">
        <f aca="false">IFERROR(VLOOKUP(K112,TiposComprobantes!$B$2:$C$37,2,0),"")</f>
        <v>1</v>
      </c>
      <c r="AX112" s="15" t="n">
        <f aca="false">IFERROR(VLOOKUP(M112,TipoConceptos!$B$2:$C$4,2,0),"")</f>
        <v>2</v>
      </c>
      <c r="AY112" s="15" t="str">
        <f aca="false">N112</f>
        <v>Cuenta Corriente</v>
      </c>
      <c r="AZ112" s="15" t="n">
        <f aca="false">IFERROR(VLOOKUP(O112,CondicionReceptor!$B$2:$C$12,2,0),0)</f>
        <v>1</v>
      </c>
      <c r="BA112" s="15" t="n">
        <f aca="false">IFERROR(VLOOKUP(Q112,TiposDocumentos!$B$2:$C$37,2,0),99)</f>
        <v>80</v>
      </c>
      <c r="BB112" s="15" t="n">
        <f aca="false">R112</f>
        <v>30510926583</v>
      </c>
      <c r="BC112" s="15" t="str">
        <f aca="false">IF(S112="","",S112)</f>
        <v>SAN SIMON SOCIEDAD ANONIMA</v>
      </c>
      <c r="BD112" s="15" t="str">
        <f aca="false">IF(T112="","",T112)</f>
        <v>Dom. Estudio 2194</v>
      </c>
      <c r="BE112" s="15" t="str">
        <f aca="false">IF(U112="","",U112)</f>
        <v>Dom. Recep.  3904</v>
      </c>
      <c r="BF112" s="15" t="str">
        <f aca="false">IF(V112="","",V112)</f>
        <v>Honorarios 30510926583: oct 2025 - oct 2025</v>
      </c>
      <c r="BG112" s="15" t="n">
        <f aca="false">IF(W112="","",W112)</f>
        <v>13.31</v>
      </c>
      <c r="BH112" s="15" t="n">
        <f aca="false">IF(X112="","",X112)</f>
        <v>86863</v>
      </c>
      <c r="BI112" s="15" t="n">
        <f aca="false">IF(Y112="",0,Y112)</f>
        <v>0</v>
      </c>
      <c r="BJ112" s="11" t="n">
        <f aca="false">IF(Z112="","",Z112)</f>
        <v>1156146.53</v>
      </c>
      <c r="BK112" s="15" t="n">
        <f aca="false">VLOOKUP(AA112,TiposIVA!$B$2:$C$11,2,0)</f>
        <v>5</v>
      </c>
      <c r="BL112" s="11" t="n">
        <f aca="false">IF(AB112="","",AB112)</f>
        <v>242790.77</v>
      </c>
      <c r="BM112" s="11" t="n">
        <f aca="false">IF(AC112="","",AC112)</f>
        <v>1398937.3</v>
      </c>
      <c r="BN112" s="16" t="str">
        <f aca="false">IFERROR(VLOOKUP(AD112,TiposComprobantes!$B$2:$C$37,2,0),"")</f>
        <v/>
      </c>
      <c r="BO112" s="16" t="str">
        <f aca="false">IF(AE112="","",AE112)</f>
        <v/>
      </c>
      <c r="BP112" s="16" t="str">
        <f aca="false">IF(AF112="","",AF112)</f>
        <v/>
      </c>
      <c r="BQ112" s="16" t="str">
        <f aca="false">IFERROR(VLOOKUP(AG112,TiposTributos!$B$1:$C$12,2,0),"")</f>
        <v/>
      </c>
      <c r="BR112" s="16" t="str">
        <f aca="false">IF(AH112="","",AH112)</f>
        <v/>
      </c>
      <c r="BS112" s="11" t="n">
        <f aca="false">AI112</f>
        <v>0</v>
      </c>
      <c r="BT112" s="11" t="n">
        <f aca="false">AJ112*100</f>
        <v>0</v>
      </c>
      <c r="BU112" s="11" t="n">
        <f aca="false">AK112</f>
        <v>0</v>
      </c>
      <c r="BW112" s="15" t="str">
        <f aca="false">IF(F112="","",CONCATENATE(AM112,"|'",AN112,"'|'",AO112,"'|'",AP112,"'|'",AQ112,"'|'",AR112,"'|'",AS112,"'|'",AT112,"'|'",AU112,"'|",AV112,"|",AW112,"|",AX112,"|'",AY112,"'|",AZ112,"|",BA112,"|",BB112,"|'",BC112,"'|'",BD112,"'|'",BE112,"'|'",BF112,"'|",BG112,"|",BH112,"|",BI112,"|",BJ112,"|",BK112,"|",BL112,"|",BM112,"|",BN112,"|",BO112,"|",BP112,"|",BQ112,"|'",BR112,"'|",BS112,"|",BT112,"|",BU112))</f>
        <v>NO|'30650940667'|'Bustos &amp; Hope SH'|'Responsable Inscripto'|'12'|'18/11/2025'|'01/10/2025'|'31/10/2025'|'18/11/2025'|2|1|2|'Cuenta Corriente'|1|80|30510926583|'SAN SIMON SOCIEDAD ANONIMA'|'Dom. Estudio 2194'|'Dom. Recep.  3904'|'Honorarios 30510926583: oct 2025 - oct 2025'|13,31|86863|0|1156146,53|5|242790,77|1398937,3|||||''|0|0|0</v>
      </c>
    </row>
    <row r="113" customFormat="false" ht="12.75" hidden="false" customHeight="false" outlineLevel="0" collapsed="false">
      <c r="A113" s="5" t="s">
        <v>88</v>
      </c>
      <c r="B113" s="1" t="n">
        <v>30650940667</v>
      </c>
      <c r="C113" s="5" t="s">
        <v>38</v>
      </c>
      <c r="D113" s="5" t="s">
        <v>39</v>
      </c>
      <c r="E113" s="1" t="n">
        <v>13</v>
      </c>
      <c r="F113" s="6" t="n">
        <f aca="true">TODAY()</f>
        <v>45979</v>
      </c>
      <c r="G113" s="7" t="n">
        <f aca="false">DATE(YEAR(H113),MONTH(H113),1)</f>
        <v>45931</v>
      </c>
      <c r="H113" s="7" t="n">
        <f aca="false">EOMONTH(F113,-1)</f>
        <v>45961</v>
      </c>
      <c r="I113" s="7" t="n">
        <f aca="false">F113</f>
        <v>45979</v>
      </c>
      <c r="J113" s="1" t="n">
        <v>2</v>
      </c>
      <c r="K113" s="5" t="s">
        <v>40</v>
      </c>
      <c r="L113" s="8" t="str">
        <f aca="false">IF(K113="","",RIGHT(K113,1))</f>
        <v>A</v>
      </c>
      <c r="M113" s="5" t="s">
        <v>54</v>
      </c>
      <c r="N113" s="5" t="s">
        <v>42</v>
      </c>
      <c r="O113" s="5" t="s">
        <v>43</v>
      </c>
      <c r="P113" s="8" t="str">
        <f aca="false">IF(K113="","",VLOOKUP(O113,CondicionReceptor!$B$2:$D$12,3,0))</f>
        <v>A;M;C</v>
      </c>
      <c r="Q113" s="5" t="s">
        <v>44</v>
      </c>
      <c r="R113" s="1" t="n">
        <v>30619256707</v>
      </c>
      <c r="S113" s="5" t="s">
        <v>114</v>
      </c>
      <c r="T113" s="1" t="str">
        <f aca="false">"Dom. Estudio "&amp;RANDBETWEEN(1,10000)</f>
        <v>Dom. Estudio 7524</v>
      </c>
      <c r="U113" s="1" t="str">
        <f aca="false">"Dom. Recep.  "&amp;RANDBETWEEN(1,10000)</f>
        <v>Dom. Recep.  7090</v>
      </c>
      <c r="V113" s="1" t="str">
        <f aca="false">"Honorarios "&amp;R113&amp;": "&amp;TEXT(G113,"mmm")&amp;" "&amp;YEAR(G113)&amp;" - "&amp;TEXT(H113,"mmm")&amp;" "&amp;YEAR(H113)</f>
        <v>Honorarios 30619256707: oct 2025 - oct 2025</v>
      </c>
      <c r="W113" s="1" t="n">
        <v>6.95</v>
      </c>
      <c r="X113" s="1" t="n">
        <v>86863</v>
      </c>
      <c r="Z113" s="9" t="n">
        <f aca="false">ROUND(W113*X113-Y113,2)</f>
        <v>603697.85</v>
      </c>
      <c r="AA113" s="10" t="n">
        <v>0.21</v>
      </c>
      <c r="AB113" s="11" t="n">
        <f aca="false">ROUND(IFERROR(Z113*AA113,0),2)</f>
        <v>126776.55</v>
      </c>
      <c r="AC113" s="11" t="n">
        <f aca="false">AB113+Z113</f>
        <v>730474.4</v>
      </c>
      <c r="AD113" s="5"/>
      <c r="AE113" s="12"/>
      <c r="AF113" s="12"/>
      <c r="AG113" s="13"/>
      <c r="AH113" s="12"/>
      <c r="AI113" s="12"/>
      <c r="AJ113" s="14"/>
      <c r="AK113" s="9" t="n">
        <f aca="false">AI113*AJ113</f>
        <v>0</v>
      </c>
      <c r="AM113" s="15" t="str">
        <f aca="false">+A113</f>
        <v>NO</v>
      </c>
      <c r="AN113" s="15" t="n">
        <f aca="false">+B113</f>
        <v>30650940667</v>
      </c>
      <c r="AO113" s="15" t="str">
        <f aca="false">+C113</f>
        <v>Bustos &amp; Hope SH</v>
      </c>
      <c r="AP113" s="15" t="str">
        <f aca="false">+D113</f>
        <v>Responsable Inscripto</v>
      </c>
      <c r="AQ113" s="15" t="n">
        <f aca="false">E113</f>
        <v>13</v>
      </c>
      <c r="AR113" s="15" t="str">
        <f aca="false">TEXT(DAY(F113),"00")&amp;"/"&amp;TEXT(MONTH(F113),"00")&amp;"/"&amp;YEAR(F113)</f>
        <v>18/11/2025</v>
      </c>
      <c r="AS113" s="15" t="str">
        <f aca="false">TEXT(DAY(G113),"00")&amp;"/"&amp;TEXT(MONTH(G113),"00")&amp;"/"&amp;YEAR(G113)</f>
        <v>01/10/2025</v>
      </c>
      <c r="AT113" s="15" t="str">
        <f aca="false">TEXT(DAY(H113),"00")&amp;"/"&amp;TEXT(MONTH(H113),"00")&amp;"/"&amp;YEAR(H113)</f>
        <v>31/10/2025</v>
      </c>
      <c r="AU113" s="15" t="str">
        <f aca="false">TEXT(DAY(I113),"00")&amp;"/"&amp;TEXT(MONTH(I113),"00")&amp;"/"&amp;YEAR(I113)</f>
        <v>18/11/2025</v>
      </c>
      <c r="AV113" s="15" t="n">
        <f aca="false">IF(J113="","",J113)</f>
        <v>2</v>
      </c>
      <c r="AW113" s="15" t="n">
        <f aca="false">IFERROR(VLOOKUP(K113,TiposComprobantes!$B$2:$C$37,2,0),"")</f>
        <v>1</v>
      </c>
      <c r="AX113" s="15" t="n">
        <f aca="false">IFERROR(VLOOKUP(M113,TipoConceptos!$B$2:$C$4,2,0),"")</f>
        <v>2</v>
      </c>
      <c r="AY113" s="15" t="str">
        <f aca="false">N113</f>
        <v>Cuenta Corriente</v>
      </c>
      <c r="AZ113" s="15" t="n">
        <f aca="false">IFERROR(VLOOKUP(O113,CondicionReceptor!$B$2:$C$12,2,0),0)</f>
        <v>1</v>
      </c>
      <c r="BA113" s="15" t="n">
        <f aca="false">IFERROR(VLOOKUP(Q113,TiposDocumentos!$B$2:$C$37,2,0),99)</f>
        <v>80</v>
      </c>
      <c r="BB113" s="15" t="n">
        <f aca="false">R113</f>
        <v>30619256707</v>
      </c>
      <c r="BC113" s="15" t="str">
        <f aca="false">IF(S113="","",S113)</f>
        <v>JAJOMAR S A</v>
      </c>
      <c r="BD113" s="15" t="str">
        <f aca="false">IF(T113="","",T113)</f>
        <v>Dom. Estudio 7524</v>
      </c>
      <c r="BE113" s="15" t="str">
        <f aca="false">IF(U113="","",U113)</f>
        <v>Dom. Recep.  7090</v>
      </c>
      <c r="BF113" s="15" t="str">
        <f aca="false">IF(V113="","",V113)</f>
        <v>Honorarios 30619256707: oct 2025 - oct 2025</v>
      </c>
      <c r="BG113" s="15" t="n">
        <f aca="false">IF(W113="","",W113)</f>
        <v>6.95</v>
      </c>
      <c r="BH113" s="15" t="n">
        <f aca="false">IF(X113="","",X113)</f>
        <v>86863</v>
      </c>
      <c r="BI113" s="15" t="n">
        <f aca="false">IF(Y113="",0,Y113)</f>
        <v>0</v>
      </c>
      <c r="BJ113" s="11" t="n">
        <f aca="false">IF(Z113="","",Z113)</f>
        <v>603697.85</v>
      </c>
      <c r="BK113" s="15" t="n">
        <f aca="false">VLOOKUP(AA113,TiposIVA!$B$2:$C$11,2,0)</f>
        <v>5</v>
      </c>
      <c r="BL113" s="11" t="n">
        <f aca="false">IF(AB113="","",AB113)</f>
        <v>126776.55</v>
      </c>
      <c r="BM113" s="11" t="n">
        <f aca="false">IF(AC113="","",AC113)</f>
        <v>730474.4</v>
      </c>
      <c r="BN113" s="16" t="str">
        <f aca="false">IFERROR(VLOOKUP(AD113,TiposComprobantes!$B$2:$C$37,2,0),"")</f>
        <v/>
      </c>
      <c r="BO113" s="16" t="str">
        <f aca="false">IF(AE113="","",AE113)</f>
        <v/>
      </c>
      <c r="BP113" s="16" t="str">
        <f aca="false">IF(AF113="","",AF113)</f>
        <v/>
      </c>
      <c r="BQ113" s="16" t="str">
        <f aca="false">IFERROR(VLOOKUP(AG113,TiposTributos!$B$1:$C$12,2,0),"")</f>
        <v/>
      </c>
      <c r="BR113" s="16" t="str">
        <f aca="false">IF(AH113="","",AH113)</f>
        <v/>
      </c>
      <c r="BS113" s="11" t="n">
        <f aca="false">AI113</f>
        <v>0</v>
      </c>
      <c r="BT113" s="11" t="n">
        <f aca="false">AJ113*100</f>
        <v>0</v>
      </c>
      <c r="BU113" s="11" t="n">
        <f aca="false">AK113</f>
        <v>0</v>
      </c>
      <c r="BW113" s="15" t="str">
        <f aca="false">IF(F113="","",CONCATENATE(AM113,"|'",AN113,"'|'",AO113,"'|'",AP113,"'|'",AQ113,"'|'",AR113,"'|'",AS113,"'|'",AT113,"'|'",AU113,"'|",AV113,"|",AW113,"|",AX113,"|'",AY113,"'|",AZ113,"|",BA113,"|",BB113,"|'",BC113,"'|'",BD113,"'|'",BE113,"'|'",BF113,"'|",BG113,"|",BH113,"|",BI113,"|",BJ113,"|",BK113,"|",BL113,"|",BM113,"|",BN113,"|",BO113,"|",BP113,"|",BQ113,"|'",BR113,"'|",BS113,"|",BT113,"|",BU113))</f>
        <v>NO|'30650940667'|'Bustos &amp; Hope SH'|'Responsable Inscripto'|'13'|'18/11/2025'|'01/10/2025'|'31/10/2025'|'18/11/2025'|2|1|2|'Cuenta Corriente'|1|80|30619256707|'JAJOMAR S A'|'Dom. Estudio 7524'|'Dom. Recep.  7090'|'Honorarios 30619256707: oct 2025 - oct 2025'|6,95|86863|0|603697,85|5|126776,55|730474,4|||||''|0|0|0</v>
      </c>
    </row>
    <row r="114" customFormat="false" ht="12.75" hidden="false" customHeight="false" outlineLevel="0" collapsed="false">
      <c r="A114" s="5" t="s">
        <v>88</v>
      </c>
      <c r="B114" s="1" t="n">
        <v>30650940667</v>
      </c>
      <c r="C114" s="5" t="s">
        <v>38</v>
      </c>
      <c r="D114" s="5" t="s">
        <v>39</v>
      </c>
      <c r="E114" s="1" t="n">
        <v>14</v>
      </c>
      <c r="F114" s="6" t="n">
        <f aca="true">TODAY()</f>
        <v>45979</v>
      </c>
      <c r="G114" s="7" t="n">
        <f aca="false">DATE(YEAR(H114),MONTH(H114),1)</f>
        <v>45931</v>
      </c>
      <c r="H114" s="7" t="n">
        <f aca="false">EOMONTH(F114,-1)</f>
        <v>45961</v>
      </c>
      <c r="I114" s="7" t="n">
        <f aca="false">F114</f>
        <v>45979</v>
      </c>
      <c r="J114" s="1" t="n">
        <v>2</v>
      </c>
      <c r="K114" s="5" t="s">
        <v>40</v>
      </c>
      <c r="L114" s="8" t="str">
        <f aca="false">IF(K114="","",RIGHT(K114,1))</f>
        <v>A</v>
      </c>
      <c r="M114" s="5" t="s">
        <v>54</v>
      </c>
      <c r="N114" s="5" t="s">
        <v>42</v>
      </c>
      <c r="O114" s="5" t="s">
        <v>43</v>
      </c>
      <c r="P114" s="8" t="str">
        <f aca="false">IF(K114="","",VLOOKUP(O114,CondicionReceptor!$B$2:$D$12,3,0))</f>
        <v>A;M;C</v>
      </c>
      <c r="Q114" s="5" t="s">
        <v>44</v>
      </c>
      <c r="R114" s="1" t="n">
        <v>30672355393</v>
      </c>
      <c r="S114" s="5" t="s">
        <v>115</v>
      </c>
      <c r="T114" s="1" t="str">
        <f aca="false">"Dom. Estudio "&amp;RANDBETWEEN(1,10000)</f>
        <v>Dom. Estudio 8575</v>
      </c>
      <c r="U114" s="1" t="str">
        <f aca="false">"Dom. Recep.  "&amp;RANDBETWEEN(1,10000)</f>
        <v>Dom. Recep.  1154</v>
      </c>
      <c r="V114" s="1" t="str">
        <f aca="false">"Honorarios "&amp;R114&amp;": "&amp;TEXT(G114,"mmm")&amp;" "&amp;YEAR(G114)&amp;" - "&amp;TEXT(H114,"mmm")&amp;" "&amp;YEAR(H114)</f>
        <v>Honorarios 30672355393: oct 2025 - oct 2025</v>
      </c>
      <c r="W114" s="1" t="n">
        <v>13.09</v>
      </c>
      <c r="X114" s="1" t="n">
        <v>86863</v>
      </c>
      <c r="Z114" s="9" t="n">
        <f aca="false">ROUND(W114*X114-Y114,2)</f>
        <v>1137036.67</v>
      </c>
      <c r="AA114" s="10" t="n">
        <v>0.21</v>
      </c>
      <c r="AB114" s="11" t="n">
        <f aca="false">ROUND(IFERROR(Z114*AA114,0),2)</f>
        <v>238777.7</v>
      </c>
      <c r="AC114" s="11" t="n">
        <f aca="false">AB114+Z114</f>
        <v>1375814.37</v>
      </c>
      <c r="AD114" s="5"/>
      <c r="AE114" s="12"/>
      <c r="AF114" s="12"/>
      <c r="AG114" s="13"/>
      <c r="AH114" s="12"/>
      <c r="AI114" s="12"/>
      <c r="AJ114" s="14"/>
      <c r="AK114" s="9" t="n">
        <f aca="false">AI114*AJ114</f>
        <v>0</v>
      </c>
      <c r="AM114" s="15" t="str">
        <f aca="false">+A114</f>
        <v>NO</v>
      </c>
      <c r="AN114" s="15" t="n">
        <f aca="false">+B114</f>
        <v>30650940667</v>
      </c>
      <c r="AO114" s="15" t="str">
        <f aca="false">+C114</f>
        <v>Bustos &amp; Hope SH</v>
      </c>
      <c r="AP114" s="15" t="str">
        <f aca="false">+D114</f>
        <v>Responsable Inscripto</v>
      </c>
      <c r="AQ114" s="15" t="n">
        <f aca="false">E114</f>
        <v>14</v>
      </c>
      <c r="AR114" s="15" t="str">
        <f aca="false">TEXT(DAY(F114),"00")&amp;"/"&amp;TEXT(MONTH(F114),"00")&amp;"/"&amp;YEAR(F114)</f>
        <v>18/11/2025</v>
      </c>
      <c r="AS114" s="15" t="str">
        <f aca="false">TEXT(DAY(G114),"00")&amp;"/"&amp;TEXT(MONTH(G114),"00")&amp;"/"&amp;YEAR(G114)</f>
        <v>01/10/2025</v>
      </c>
      <c r="AT114" s="15" t="str">
        <f aca="false">TEXT(DAY(H114),"00")&amp;"/"&amp;TEXT(MONTH(H114),"00")&amp;"/"&amp;YEAR(H114)</f>
        <v>31/10/2025</v>
      </c>
      <c r="AU114" s="15" t="str">
        <f aca="false">TEXT(DAY(I114),"00")&amp;"/"&amp;TEXT(MONTH(I114),"00")&amp;"/"&amp;YEAR(I114)</f>
        <v>18/11/2025</v>
      </c>
      <c r="AV114" s="15" t="n">
        <f aca="false">IF(J114="","",J114)</f>
        <v>2</v>
      </c>
      <c r="AW114" s="15" t="n">
        <f aca="false">IFERROR(VLOOKUP(K114,TiposComprobantes!$B$2:$C$37,2,0),"")</f>
        <v>1</v>
      </c>
      <c r="AX114" s="15" t="n">
        <f aca="false">IFERROR(VLOOKUP(M114,TipoConceptos!$B$2:$C$4,2,0),"")</f>
        <v>2</v>
      </c>
      <c r="AY114" s="15" t="str">
        <f aca="false">N114</f>
        <v>Cuenta Corriente</v>
      </c>
      <c r="AZ114" s="15" t="n">
        <f aca="false">IFERROR(VLOOKUP(O114,CondicionReceptor!$B$2:$C$12,2,0),0)</f>
        <v>1</v>
      </c>
      <c r="BA114" s="15" t="n">
        <f aca="false">IFERROR(VLOOKUP(Q114,TiposDocumentos!$B$2:$C$37,2,0),99)</f>
        <v>80</v>
      </c>
      <c r="BB114" s="15" t="n">
        <f aca="false">R114</f>
        <v>30672355393</v>
      </c>
      <c r="BC114" s="15" t="str">
        <f aca="false">IF(S114="","",S114)</f>
        <v>CENTRO DE UNIDAD CORONARIA Y TERAPIA INTENSIVA SRL</v>
      </c>
      <c r="BD114" s="15" t="str">
        <f aca="false">IF(T114="","",T114)</f>
        <v>Dom. Estudio 8575</v>
      </c>
      <c r="BE114" s="15" t="str">
        <f aca="false">IF(U114="","",U114)</f>
        <v>Dom. Recep.  1154</v>
      </c>
      <c r="BF114" s="15" t="str">
        <f aca="false">IF(V114="","",V114)</f>
        <v>Honorarios 30672355393: oct 2025 - oct 2025</v>
      </c>
      <c r="BG114" s="15" t="n">
        <f aca="false">IF(W114="","",W114)</f>
        <v>13.09</v>
      </c>
      <c r="BH114" s="15" t="n">
        <f aca="false">IF(X114="","",X114)</f>
        <v>86863</v>
      </c>
      <c r="BI114" s="15" t="n">
        <f aca="false">IF(Y114="",0,Y114)</f>
        <v>0</v>
      </c>
      <c r="BJ114" s="11" t="n">
        <f aca="false">IF(Z114="","",Z114)</f>
        <v>1137036.67</v>
      </c>
      <c r="BK114" s="15" t="n">
        <f aca="false">VLOOKUP(AA114,TiposIVA!$B$2:$C$11,2,0)</f>
        <v>5</v>
      </c>
      <c r="BL114" s="11" t="n">
        <f aca="false">IF(AB114="","",AB114)</f>
        <v>238777.7</v>
      </c>
      <c r="BM114" s="11" t="n">
        <f aca="false">IF(AC114="","",AC114)</f>
        <v>1375814.37</v>
      </c>
      <c r="BN114" s="16" t="str">
        <f aca="false">IFERROR(VLOOKUP(AD114,TiposComprobantes!$B$2:$C$37,2,0),"")</f>
        <v/>
      </c>
      <c r="BO114" s="16" t="str">
        <f aca="false">IF(AE114="","",AE114)</f>
        <v/>
      </c>
      <c r="BP114" s="16" t="str">
        <f aca="false">IF(AF114="","",AF114)</f>
        <v/>
      </c>
      <c r="BQ114" s="16" t="str">
        <f aca="false">IFERROR(VLOOKUP(AG114,TiposTributos!$B$1:$C$12,2,0),"")</f>
        <v/>
      </c>
      <c r="BR114" s="16" t="str">
        <f aca="false">IF(AH114="","",AH114)</f>
        <v/>
      </c>
      <c r="BS114" s="11" t="n">
        <f aca="false">AI114</f>
        <v>0</v>
      </c>
      <c r="BT114" s="11" t="n">
        <f aca="false">AJ114*100</f>
        <v>0</v>
      </c>
      <c r="BU114" s="11" t="n">
        <f aca="false">AK114</f>
        <v>0</v>
      </c>
      <c r="BW114" s="15" t="str">
        <f aca="false">IF(F114="","",CONCATENATE(AM114,"|'",AN114,"'|'",AO114,"'|'",AP114,"'|'",AQ114,"'|'",AR114,"'|'",AS114,"'|'",AT114,"'|'",AU114,"'|",AV114,"|",AW114,"|",AX114,"|'",AY114,"'|",AZ114,"|",BA114,"|",BB114,"|'",BC114,"'|'",BD114,"'|'",BE114,"'|'",BF114,"'|",BG114,"|",BH114,"|",BI114,"|",BJ114,"|",BK114,"|",BL114,"|",BM114,"|",BN114,"|",BO114,"|",BP114,"|",BQ114,"|'",BR114,"'|",BS114,"|",BT114,"|",BU114))</f>
        <v>NO|'30650940667'|'Bustos &amp; Hope SH'|'Responsable Inscripto'|'14'|'18/11/2025'|'01/10/2025'|'31/10/2025'|'18/11/2025'|2|1|2|'Cuenta Corriente'|1|80|30672355393|'CENTRO DE UNIDAD CORONARIA Y TERAPIA INTENSIVA SRL'|'Dom. Estudio 8575'|'Dom. Recep.  1154'|'Honorarios 30672355393: oct 2025 - oct 2025'|13,09|86863|0|1137036,67|5|238777,7|1375814,37|||||''|0|0|0</v>
      </c>
    </row>
    <row r="115" customFormat="false" ht="12.75" hidden="false" customHeight="false" outlineLevel="0" collapsed="false">
      <c r="A115" s="5" t="s">
        <v>88</v>
      </c>
      <c r="B115" s="1" t="n">
        <v>30650940667</v>
      </c>
      <c r="C115" s="5" t="s">
        <v>38</v>
      </c>
      <c r="D115" s="5" t="s">
        <v>39</v>
      </c>
      <c r="E115" s="1" t="n">
        <v>15</v>
      </c>
      <c r="F115" s="6" t="n">
        <f aca="true">TODAY()</f>
        <v>45979</v>
      </c>
      <c r="G115" s="7" t="n">
        <f aca="false">DATE(YEAR(H115),MONTH(H115),1)</f>
        <v>45931</v>
      </c>
      <c r="H115" s="7" t="n">
        <f aca="false">EOMONTH(F115,-1)</f>
        <v>45961</v>
      </c>
      <c r="I115" s="7" t="n">
        <f aca="false">F115</f>
        <v>45979</v>
      </c>
      <c r="J115" s="1" t="n">
        <v>2</v>
      </c>
      <c r="K115" s="5" t="s">
        <v>40</v>
      </c>
      <c r="L115" s="8" t="str">
        <f aca="false">IF(K115="","",RIGHT(K115,1))</f>
        <v>A</v>
      </c>
      <c r="M115" s="5" t="s">
        <v>54</v>
      </c>
      <c r="N115" s="5" t="s">
        <v>42</v>
      </c>
      <c r="O115" s="5" t="s">
        <v>43</v>
      </c>
      <c r="P115" s="8" t="str">
        <f aca="false">IF(K115="","",VLOOKUP(O115,CondicionReceptor!$B$2:$D$12,3,0))</f>
        <v>A;M;C</v>
      </c>
      <c r="Q115" s="5" t="s">
        <v>44</v>
      </c>
      <c r="R115" s="1" t="n">
        <v>30672372697</v>
      </c>
      <c r="S115" s="5" t="s">
        <v>116</v>
      </c>
      <c r="T115" s="1" t="str">
        <f aca="false">"Dom. Estudio "&amp;RANDBETWEEN(1,10000)</f>
        <v>Dom. Estudio 7814</v>
      </c>
      <c r="U115" s="1" t="str">
        <f aca="false">"Dom. Recep.  "&amp;RANDBETWEEN(1,10000)</f>
        <v>Dom. Recep.  9716</v>
      </c>
      <c r="V115" s="1" t="str">
        <f aca="false">"Honorarios "&amp;R115&amp;": "&amp;TEXT(G115,"mmm")&amp;" "&amp;YEAR(G115)&amp;" - "&amp;TEXT(H115,"mmm")&amp;" "&amp;YEAR(H115)</f>
        <v>Honorarios 30672372697: oct 2025 - oct 2025</v>
      </c>
      <c r="W115" s="1" t="n">
        <v>16.55</v>
      </c>
      <c r="X115" s="1" t="n">
        <v>86863</v>
      </c>
      <c r="Z115" s="9" t="n">
        <f aca="false">ROUND(W115*X115-Y115,2)</f>
        <v>1437582.65</v>
      </c>
      <c r="AA115" s="10" t="n">
        <v>0.21</v>
      </c>
      <c r="AB115" s="11" t="n">
        <f aca="false">ROUND(IFERROR(Z115*AA115,0),2)</f>
        <v>301892.36</v>
      </c>
      <c r="AC115" s="11" t="n">
        <f aca="false">AB115+Z115</f>
        <v>1739475.01</v>
      </c>
      <c r="AD115" s="5"/>
      <c r="AE115" s="12"/>
      <c r="AF115" s="12"/>
      <c r="AG115" s="13"/>
      <c r="AH115" s="12"/>
      <c r="AI115" s="12"/>
      <c r="AJ115" s="14"/>
      <c r="AK115" s="9" t="n">
        <f aca="false">AI115*AJ115</f>
        <v>0</v>
      </c>
      <c r="AM115" s="15" t="str">
        <f aca="false">+A115</f>
        <v>NO</v>
      </c>
      <c r="AN115" s="15" t="n">
        <f aca="false">+B115</f>
        <v>30650940667</v>
      </c>
      <c r="AO115" s="15" t="str">
        <f aca="false">+C115</f>
        <v>Bustos &amp; Hope SH</v>
      </c>
      <c r="AP115" s="15" t="str">
        <f aca="false">+D115</f>
        <v>Responsable Inscripto</v>
      </c>
      <c r="AQ115" s="15" t="n">
        <f aca="false">E115</f>
        <v>15</v>
      </c>
      <c r="AR115" s="15" t="str">
        <f aca="false">TEXT(DAY(F115),"00")&amp;"/"&amp;TEXT(MONTH(F115),"00")&amp;"/"&amp;YEAR(F115)</f>
        <v>18/11/2025</v>
      </c>
      <c r="AS115" s="15" t="str">
        <f aca="false">TEXT(DAY(G115),"00")&amp;"/"&amp;TEXT(MONTH(G115),"00")&amp;"/"&amp;YEAR(G115)</f>
        <v>01/10/2025</v>
      </c>
      <c r="AT115" s="15" t="str">
        <f aca="false">TEXT(DAY(H115),"00")&amp;"/"&amp;TEXT(MONTH(H115),"00")&amp;"/"&amp;YEAR(H115)</f>
        <v>31/10/2025</v>
      </c>
      <c r="AU115" s="15" t="str">
        <f aca="false">TEXT(DAY(I115),"00")&amp;"/"&amp;TEXT(MONTH(I115),"00")&amp;"/"&amp;YEAR(I115)</f>
        <v>18/11/2025</v>
      </c>
      <c r="AV115" s="15" t="n">
        <f aca="false">IF(J115="","",J115)</f>
        <v>2</v>
      </c>
      <c r="AW115" s="15" t="n">
        <f aca="false">IFERROR(VLOOKUP(K115,TiposComprobantes!$B$2:$C$37,2,0),"")</f>
        <v>1</v>
      </c>
      <c r="AX115" s="15" t="n">
        <f aca="false">IFERROR(VLOOKUP(M115,TipoConceptos!$B$2:$C$4,2,0),"")</f>
        <v>2</v>
      </c>
      <c r="AY115" s="15" t="str">
        <f aca="false">N115</f>
        <v>Cuenta Corriente</v>
      </c>
      <c r="AZ115" s="15" t="n">
        <f aca="false">IFERROR(VLOOKUP(O115,CondicionReceptor!$B$2:$C$12,2,0),0)</f>
        <v>1</v>
      </c>
      <c r="BA115" s="15" t="n">
        <f aca="false">IFERROR(VLOOKUP(Q115,TiposDocumentos!$B$2:$C$37,2,0),99)</f>
        <v>80</v>
      </c>
      <c r="BB115" s="15" t="n">
        <f aca="false">R115</f>
        <v>30672372697</v>
      </c>
      <c r="BC115" s="15" t="str">
        <f aca="false">IF(S115="","",S115)</f>
        <v>CEBAC SRL</v>
      </c>
      <c r="BD115" s="15" t="str">
        <f aca="false">IF(T115="","",T115)</f>
        <v>Dom. Estudio 7814</v>
      </c>
      <c r="BE115" s="15" t="str">
        <f aca="false">IF(U115="","",U115)</f>
        <v>Dom. Recep.  9716</v>
      </c>
      <c r="BF115" s="15" t="str">
        <f aca="false">IF(V115="","",V115)</f>
        <v>Honorarios 30672372697: oct 2025 - oct 2025</v>
      </c>
      <c r="BG115" s="15" t="n">
        <f aca="false">IF(W115="","",W115)</f>
        <v>16.55</v>
      </c>
      <c r="BH115" s="15" t="n">
        <f aca="false">IF(X115="","",X115)</f>
        <v>86863</v>
      </c>
      <c r="BI115" s="15" t="n">
        <f aca="false">IF(Y115="",0,Y115)</f>
        <v>0</v>
      </c>
      <c r="BJ115" s="11" t="n">
        <f aca="false">IF(Z115="","",Z115)</f>
        <v>1437582.65</v>
      </c>
      <c r="BK115" s="15" t="n">
        <f aca="false">VLOOKUP(AA115,TiposIVA!$B$2:$C$11,2,0)</f>
        <v>5</v>
      </c>
      <c r="BL115" s="11" t="n">
        <f aca="false">IF(AB115="","",AB115)</f>
        <v>301892.36</v>
      </c>
      <c r="BM115" s="11" t="n">
        <f aca="false">IF(AC115="","",AC115)</f>
        <v>1739475.01</v>
      </c>
      <c r="BN115" s="16" t="str">
        <f aca="false">IFERROR(VLOOKUP(AD115,TiposComprobantes!$B$2:$C$37,2,0),"")</f>
        <v/>
      </c>
      <c r="BO115" s="16" t="str">
        <f aca="false">IF(AE115="","",AE115)</f>
        <v/>
      </c>
      <c r="BP115" s="16" t="str">
        <f aca="false">IF(AF115="","",AF115)</f>
        <v/>
      </c>
      <c r="BQ115" s="16" t="str">
        <f aca="false">IFERROR(VLOOKUP(AG115,TiposTributos!$B$1:$C$12,2,0),"")</f>
        <v/>
      </c>
      <c r="BR115" s="16" t="str">
        <f aca="false">IF(AH115="","",AH115)</f>
        <v/>
      </c>
      <c r="BS115" s="11" t="n">
        <f aca="false">AI115</f>
        <v>0</v>
      </c>
      <c r="BT115" s="11" t="n">
        <f aca="false">AJ115*100</f>
        <v>0</v>
      </c>
      <c r="BU115" s="11" t="n">
        <f aca="false">AK115</f>
        <v>0</v>
      </c>
      <c r="BW115" s="15" t="str">
        <f aca="false">IF(F115="","",CONCATENATE(AM115,"|'",AN115,"'|'",AO115,"'|'",AP115,"'|'",AQ115,"'|'",AR115,"'|'",AS115,"'|'",AT115,"'|'",AU115,"'|",AV115,"|",AW115,"|",AX115,"|'",AY115,"'|",AZ115,"|",BA115,"|",BB115,"|'",BC115,"'|'",BD115,"'|'",BE115,"'|'",BF115,"'|",BG115,"|",BH115,"|",BI115,"|",BJ115,"|",BK115,"|",BL115,"|",BM115,"|",BN115,"|",BO115,"|",BP115,"|",BQ115,"|'",BR115,"'|",BS115,"|",BT115,"|",BU115))</f>
        <v>NO|'30650940667'|'Bustos &amp; Hope SH'|'Responsable Inscripto'|'15'|'18/11/2025'|'01/10/2025'|'31/10/2025'|'18/11/2025'|2|1|2|'Cuenta Corriente'|1|80|30672372697|'CEBAC SRL'|'Dom. Estudio 7814'|'Dom. Recep.  9716'|'Honorarios 30672372697: oct 2025 - oct 2025'|16,55|86863|0|1437582,65|5|301892,36|1739475,01|||||''|0|0|0</v>
      </c>
    </row>
    <row r="116" customFormat="false" ht="12.75" hidden="false" customHeight="false" outlineLevel="0" collapsed="false">
      <c r="A116" s="5" t="s">
        <v>88</v>
      </c>
      <c r="B116" s="1" t="n">
        <v>30650940667</v>
      </c>
      <c r="C116" s="5" t="s">
        <v>38</v>
      </c>
      <c r="D116" s="5" t="s">
        <v>39</v>
      </c>
      <c r="E116" s="1" t="n">
        <v>16</v>
      </c>
      <c r="F116" s="6" t="n">
        <f aca="true">TODAY()</f>
        <v>45979</v>
      </c>
      <c r="G116" s="7" t="n">
        <f aca="false">DATE(YEAR(H116),MONTH(H116),1)</f>
        <v>45931</v>
      </c>
      <c r="H116" s="7" t="n">
        <f aca="false">EOMONTH(F116,-1)</f>
        <v>45961</v>
      </c>
      <c r="I116" s="7" t="n">
        <f aca="false">F116</f>
        <v>45979</v>
      </c>
      <c r="J116" s="1" t="n">
        <v>2</v>
      </c>
      <c r="K116" s="5" t="s">
        <v>40</v>
      </c>
      <c r="L116" s="8" t="str">
        <f aca="false">IF(K116="","",RIGHT(K116,1))</f>
        <v>A</v>
      </c>
      <c r="M116" s="5" t="s">
        <v>54</v>
      </c>
      <c r="N116" s="5" t="s">
        <v>42</v>
      </c>
      <c r="O116" s="5" t="s">
        <v>43</v>
      </c>
      <c r="P116" s="8" t="str">
        <f aca="false">IF(K116="","",VLOOKUP(O116,CondicionReceptor!$B$2:$D$12,3,0))</f>
        <v>A;M;C</v>
      </c>
      <c r="Q116" s="5" t="s">
        <v>44</v>
      </c>
      <c r="R116" s="1" t="n">
        <v>30701299538</v>
      </c>
      <c r="S116" s="5" t="s">
        <v>117</v>
      </c>
      <c r="T116" s="1" t="str">
        <f aca="false">"Dom. Estudio "&amp;RANDBETWEEN(1,10000)</f>
        <v>Dom. Estudio 8857</v>
      </c>
      <c r="U116" s="1" t="str">
        <f aca="false">"Dom. Recep.  "&amp;RANDBETWEEN(1,10000)</f>
        <v>Dom. Recep.  4657</v>
      </c>
      <c r="V116" s="1" t="str">
        <f aca="false">"Honorarios "&amp;R116&amp;": "&amp;TEXT(G116,"mmm")&amp;" "&amp;YEAR(G116)&amp;" - "&amp;TEXT(H116,"mmm")&amp;" "&amp;YEAR(H116)</f>
        <v>Honorarios 30701299538: oct 2025 - oct 2025</v>
      </c>
      <c r="W116" s="1" t="n">
        <v>11.77</v>
      </c>
      <c r="X116" s="1" t="n">
        <v>86863</v>
      </c>
      <c r="Z116" s="9" t="n">
        <f aca="false">ROUND(W116*X116-Y116,2)</f>
        <v>1022377.51</v>
      </c>
      <c r="AA116" s="10" t="n">
        <v>0.21</v>
      </c>
      <c r="AB116" s="11" t="n">
        <f aca="false">ROUND(IFERROR(Z116*AA116,0),2)</f>
        <v>214699.28</v>
      </c>
      <c r="AC116" s="11" t="n">
        <f aca="false">AB116+Z116</f>
        <v>1237076.79</v>
      </c>
      <c r="AD116" s="5"/>
      <c r="AE116" s="12"/>
      <c r="AF116" s="12"/>
      <c r="AG116" s="13"/>
      <c r="AH116" s="12"/>
      <c r="AI116" s="12"/>
      <c r="AJ116" s="14"/>
      <c r="AK116" s="9" t="n">
        <f aca="false">AI116*AJ116</f>
        <v>0</v>
      </c>
      <c r="AM116" s="15" t="str">
        <f aca="false">+A116</f>
        <v>NO</v>
      </c>
      <c r="AN116" s="15" t="n">
        <f aca="false">+B116</f>
        <v>30650940667</v>
      </c>
      <c r="AO116" s="15" t="str">
        <f aca="false">+C116</f>
        <v>Bustos &amp; Hope SH</v>
      </c>
      <c r="AP116" s="15" t="str">
        <f aca="false">+D116</f>
        <v>Responsable Inscripto</v>
      </c>
      <c r="AQ116" s="15" t="n">
        <f aca="false">E116</f>
        <v>16</v>
      </c>
      <c r="AR116" s="15" t="str">
        <f aca="false">TEXT(DAY(F116),"00")&amp;"/"&amp;TEXT(MONTH(F116),"00")&amp;"/"&amp;YEAR(F116)</f>
        <v>18/11/2025</v>
      </c>
      <c r="AS116" s="15" t="str">
        <f aca="false">TEXT(DAY(G116),"00")&amp;"/"&amp;TEXT(MONTH(G116),"00")&amp;"/"&amp;YEAR(G116)</f>
        <v>01/10/2025</v>
      </c>
      <c r="AT116" s="15" t="str">
        <f aca="false">TEXT(DAY(H116),"00")&amp;"/"&amp;TEXT(MONTH(H116),"00")&amp;"/"&amp;YEAR(H116)</f>
        <v>31/10/2025</v>
      </c>
      <c r="AU116" s="15" t="str">
        <f aca="false">TEXT(DAY(I116),"00")&amp;"/"&amp;TEXT(MONTH(I116),"00")&amp;"/"&amp;YEAR(I116)</f>
        <v>18/11/2025</v>
      </c>
      <c r="AV116" s="15" t="n">
        <f aca="false">IF(J116="","",J116)</f>
        <v>2</v>
      </c>
      <c r="AW116" s="15" t="n">
        <f aca="false">IFERROR(VLOOKUP(K116,TiposComprobantes!$B$2:$C$37,2,0),"")</f>
        <v>1</v>
      </c>
      <c r="AX116" s="15" t="n">
        <f aca="false">IFERROR(VLOOKUP(M116,TipoConceptos!$B$2:$C$4,2,0),"")</f>
        <v>2</v>
      </c>
      <c r="AY116" s="15" t="str">
        <f aca="false">N116</f>
        <v>Cuenta Corriente</v>
      </c>
      <c r="AZ116" s="15" t="n">
        <f aca="false">IFERROR(VLOOKUP(O116,CondicionReceptor!$B$2:$C$12,2,0),0)</f>
        <v>1</v>
      </c>
      <c r="BA116" s="15" t="n">
        <f aca="false">IFERROR(VLOOKUP(Q116,TiposDocumentos!$B$2:$C$37,2,0),99)</f>
        <v>80</v>
      </c>
      <c r="BB116" s="15" t="n">
        <f aca="false">R116</f>
        <v>30701299538</v>
      </c>
      <c r="BC116" s="15" t="str">
        <f aca="false">IF(S116="","",S116)</f>
        <v>FORESTAL S A</v>
      </c>
      <c r="BD116" s="15" t="str">
        <f aca="false">IF(T116="","",T116)</f>
        <v>Dom. Estudio 8857</v>
      </c>
      <c r="BE116" s="15" t="str">
        <f aca="false">IF(U116="","",U116)</f>
        <v>Dom. Recep.  4657</v>
      </c>
      <c r="BF116" s="15" t="str">
        <f aca="false">IF(V116="","",V116)</f>
        <v>Honorarios 30701299538: oct 2025 - oct 2025</v>
      </c>
      <c r="BG116" s="15" t="n">
        <f aca="false">IF(W116="","",W116)</f>
        <v>11.77</v>
      </c>
      <c r="BH116" s="15" t="n">
        <f aca="false">IF(X116="","",X116)</f>
        <v>86863</v>
      </c>
      <c r="BI116" s="15" t="n">
        <f aca="false">IF(Y116="",0,Y116)</f>
        <v>0</v>
      </c>
      <c r="BJ116" s="11" t="n">
        <f aca="false">IF(Z116="","",Z116)</f>
        <v>1022377.51</v>
      </c>
      <c r="BK116" s="15" t="n">
        <f aca="false">VLOOKUP(AA116,TiposIVA!$B$2:$C$11,2,0)</f>
        <v>5</v>
      </c>
      <c r="BL116" s="11" t="n">
        <f aca="false">IF(AB116="","",AB116)</f>
        <v>214699.28</v>
      </c>
      <c r="BM116" s="11" t="n">
        <f aca="false">IF(AC116="","",AC116)</f>
        <v>1237076.79</v>
      </c>
      <c r="BN116" s="16" t="str">
        <f aca="false">IFERROR(VLOOKUP(AD116,TiposComprobantes!$B$2:$C$37,2,0),"")</f>
        <v/>
      </c>
      <c r="BO116" s="16" t="str">
        <f aca="false">IF(AE116="","",AE116)</f>
        <v/>
      </c>
      <c r="BP116" s="16" t="str">
        <f aca="false">IF(AF116="","",AF116)</f>
        <v/>
      </c>
      <c r="BQ116" s="16" t="str">
        <f aca="false">IFERROR(VLOOKUP(AG116,TiposTributos!$B$1:$C$12,2,0),"")</f>
        <v/>
      </c>
      <c r="BR116" s="16" t="str">
        <f aca="false">IF(AH116="","",AH116)</f>
        <v/>
      </c>
      <c r="BS116" s="11" t="n">
        <f aca="false">AI116</f>
        <v>0</v>
      </c>
      <c r="BT116" s="11" t="n">
        <f aca="false">AJ116*100</f>
        <v>0</v>
      </c>
      <c r="BU116" s="11" t="n">
        <f aca="false">AK116</f>
        <v>0</v>
      </c>
      <c r="BW116" s="15" t="str">
        <f aca="false">IF(F116="","",CONCATENATE(AM116,"|'",AN116,"'|'",AO116,"'|'",AP116,"'|'",AQ116,"'|'",AR116,"'|'",AS116,"'|'",AT116,"'|'",AU116,"'|",AV116,"|",AW116,"|",AX116,"|'",AY116,"'|",AZ116,"|",BA116,"|",BB116,"|'",BC116,"'|'",BD116,"'|'",BE116,"'|'",BF116,"'|",BG116,"|",BH116,"|",BI116,"|",BJ116,"|",BK116,"|",BL116,"|",BM116,"|",BN116,"|",BO116,"|",BP116,"|",BQ116,"|'",BR116,"'|",BS116,"|",BT116,"|",BU116))</f>
        <v>NO|'30650940667'|'Bustos &amp; Hope SH'|'Responsable Inscripto'|'16'|'18/11/2025'|'01/10/2025'|'31/10/2025'|'18/11/2025'|2|1|2|'Cuenta Corriente'|1|80|30701299538|'FORESTAL S A'|'Dom. Estudio 8857'|'Dom. Recep.  4657'|'Honorarios 30701299538: oct 2025 - oct 2025'|11,77|86863|0|1022377,51|5|214699,28|1237076,79|||||''|0|0|0</v>
      </c>
    </row>
    <row r="117" customFormat="false" ht="12.75" hidden="false" customHeight="false" outlineLevel="0" collapsed="false">
      <c r="A117" s="5" t="s">
        <v>88</v>
      </c>
      <c r="B117" s="1" t="n">
        <v>30650940667</v>
      </c>
      <c r="C117" s="5" t="s">
        <v>38</v>
      </c>
      <c r="D117" s="5" t="s">
        <v>39</v>
      </c>
      <c r="E117" s="1" t="n">
        <v>17</v>
      </c>
      <c r="F117" s="6" t="n">
        <f aca="true">TODAY()</f>
        <v>45979</v>
      </c>
      <c r="G117" s="7" t="n">
        <f aca="false">DATE(YEAR(H117),MONTH(H117),1)</f>
        <v>45931</v>
      </c>
      <c r="H117" s="7" t="n">
        <f aca="false">EOMONTH(F117,-1)</f>
        <v>45961</v>
      </c>
      <c r="I117" s="7" t="n">
        <f aca="false">F117</f>
        <v>45979</v>
      </c>
      <c r="J117" s="1" t="n">
        <v>2</v>
      </c>
      <c r="K117" s="5" t="s">
        <v>40</v>
      </c>
      <c r="L117" s="8" t="str">
        <f aca="false">IF(K117="","",RIGHT(K117,1))</f>
        <v>A</v>
      </c>
      <c r="M117" s="5" t="s">
        <v>54</v>
      </c>
      <c r="N117" s="5" t="s">
        <v>42</v>
      </c>
      <c r="O117" s="5" t="s">
        <v>43</v>
      </c>
      <c r="P117" s="8" t="str">
        <f aca="false">IF(K117="","",VLOOKUP(O117,CondicionReceptor!$B$2:$D$12,3,0))</f>
        <v>A;M;C</v>
      </c>
      <c r="Q117" s="5" t="s">
        <v>44</v>
      </c>
      <c r="R117" s="1" t="n">
        <v>30709431834</v>
      </c>
      <c r="S117" s="5" t="s">
        <v>118</v>
      </c>
      <c r="T117" s="1" t="str">
        <f aca="false">"Dom. Estudio "&amp;RANDBETWEEN(1,10000)</f>
        <v>Dom. Estudio 9927</v>
      </c>
      <c r="U117" s="1" t="str">
        <f aca="false">"Dom. Recep.  "&amp;RANDBETWEEN(1,10000)</f>
        <v>Dom. Recep.  9656</v>
      </c>
      <c r="V117" s="1" t="str">
        <f aca="false">"Honorarios "&amp;R117&amp;": "&amp;TEXT(G117,"mmm")&amp;" "&amp;YEAR(G117)&amp;" - "&amp;TEXT(H117,"mmm")&amp;" "&amp;YEAR(H117)</f>
        <v>Honorarios 30709431834: oct 2025 - oct 2025</v>
      </c>
      <c r="W117" s="1" t="n">
        <v>5.04</v>
      </c>
      <c r="X117" s="1" t="n">
        <v>86863</v>
      </c>
      <c r="Z117" s="9" t="n">
        <f aca="false">ROUND(W117*X117-Y117,2)</f>
        <v>437789.52</v>
      </c>
      <c r="AA117" s="10" t="n">
        <v>0.21</v>
      </c>
      <c r="AB117" s="11" t="n">
        <f aca="false">ROUND(IFERROR(Z117*AA117,0),2)</f>
        <v>91935.8</v>
      </c>
      <c r="AC117" s="11" t="n">
        <f aca="false">AB117+Z117</f>
        <v>529725.32</v>
      </c>
      <c r="AD117" s="5"/>
      <c r="AE117" s="12"/>
      <c r="AF117" s="12"/>
      <c r="AG117" s="13"/>
      <c r="AH117" s="12"/>
      <c r="AI117" s="12"/>
      <c r="AJ117" s="14"/>
      <c r="AK117" s="9" t="n">
        <f aca="false">AI117*AJ117</f>
        <v>0</v>
      </c>
      <c r="AM117" s="15" t="str">
        <f aca="false">+A117</f>
        <v>NO</v>
      </c>
      <c r="AN117" s="15" t="n">
        <f aca="false">+B117</f>
        <v>30650940667</v>
      </c>
      <c r="AO117" s="15" t="str">
        <f aca="false">+C117</f>
        <v>Bustos &amp; Hope SH</v>
      </c>
      <c r="AP117" s="15" t="str">
        <f aca="false">+D117</f>
        <v>Responsable Inscripto</v>
      </c>
      <c r="AQ117" s="15" t="n">
        <f aca="false">E117</f>
        <v>17</v>
      </c>
      <c r="AR117" s="15" t="str">
        <f aca="false">TEXT(DAY(F117),"00")&amp;"/"&amp;TEXT(MONTH(F117),"00")&amp;"/"&amp;YEAR(F117)</f>
        <v>18/11/2025</v>
      </c>
      <c r="AS117" s="15" t="str">
        <f aca="false">TEXT(DAY(G117),"00")&amp;"/"&amp;TEXT(MONTH(G117),"00")&amp;"/"&amp;YEAR(G117)</f>
        <v>01/10/2025</v>
      </c>
      <c r="AT117" s="15" t="str">
        <f aca="false">TEXT(DAY(H117),"00")&amp;"/"&amp;TEXT(MONTH(H117),"00")&amp;"/"&amp;YEAR(H117)</f>
        <v>31/10/2025</v>
      </c>
      <c r="AU117" s="15" t="str">
        <f aca="false">TEXT(DAY(I117),"00")&amp;"/"&amp;TEXT(MONTH(I117),"00")&amp;"/"&amp;YEAR(I117)</f>
        <v>18/11/2025</v>
      </c>
      <c r="AV117" s="15" t="n">
        <f aca="false">IF(J117="","",J117)</f>
        <v>2</v>
      </c>
      <c r="AW117" s="15" t="n">
        <f aca="false">IFERROR(VLOOKUP(K117,TiposComprobantes!$B$2:$C$37,2,0),"")</f>
        <v>1</v>
      </c>
      <c r="AX117" s="15" t="n">
        <f aca="false">IFERROR(VLOOKUP(M117,TipoConceptos!$B$2:$C$4,2,0),"")</f>
        <v>2</v>
      </c>
      <c r="AY117" s="15" t="str">
        <f aca="false">N117</f>
        <v>Cuenta Corriente</v>
      </c>
      <c r="AZ117" s="15" t="n">
        <f aca="false">IFERROR(VLOOKUP(O117,CondicionReceptor!$B$2:$C$12,2,0),0)</f>
        <v>1</v>
      </c>
      <c r="BA117" s="15" t="n">
        <f aca="false">IFERROR(VLOOKUP(Q117,TiposDocumentos!$B$2:$C$37,2,0),99)</f>
        <v>80</v>
      </c>
      <c r="BB117" s="15" t="n">
        <f aca="false">R117</f>
        <v>30709431834</v>
      </c>
      <c r="BC117" s="15" t="str">
        <f aca="false">IF(S117="","",S117)</f>
        <v>D.V.C. SRL</v>
      </c>
      <c r="BD117" s="15" t="str">
        <f aca="false">IF(T117="","",T117)</f>
        <v>Dom. Estudio 9927</v>
      </c>
      <c r="BE117" s="15" t="str">
        <f aca="false">IF(U117="","",U117)</f>
        <v>Dom. Recep.  9656</v>
      </c>
      <c r="BF117" s="15" t="str">
        <f aca="false">IF(V117="","",V117)</f>
        <v>Honorarios 30709431834: oct 2025 - oct 2025</v>
      </c>
      <c r="BG117" s="15" t="n">
        <f aca="false">IF(W117="","",W117)</f>
        <v>5.04</v>
      </c>
      <c r="BH117" s="15" t="n">
        <f aca="false">IF(X117="","",X117)</f>
        <v>86863</v>
      </c>
      <c r="BI117" s="15" t="n">
        <f aca="false">IF(Y117="",0,Y117)</f>
        <v>0</v>
      </c>
      <c r="BJ117" s="11" t="n">
        <f aca="false">IF(Z117="","",Z117)</f>
        <v>437789.52</v>
      </c>
      <c r="BK117" s="15" t="n">
        <f aca="false">VLOOKUP(AA117,TiposIVA!$B$2:$C$11,2,0)</f>
        <v>5</v>
      </c>
      <c r="BL117" s="11" t="n">
        <f aca="false">IF(AB117="","",AB117)</f>
        <v>91935.8</v>
      </c>
      <c r="BM117" s="11" t="n">
        <f aca="false">IF(AC117="","",AC117)</f>
        <v>529725.32</v>
      </c>
      <c r="BN117" s="16" t="str">
        <f aca="false">IFERROR(VLOOKUP(AD117,TiposComprobantes!$B$2:$C$37,2,0),"")</f>
        <v/>
      </c>
      <c r="BO117" s="16" t="str">
        <f aca="false">IF(AE117="","",AE117)</f>
        <v/>
      </c>
      <c r="BP117" s="16" t="str">
        <f aca="false">IF(AF117="","",AF117)</f>
        <v/>
      </c>
      <c r="BQ117" s="16" t="str">
        <f aca="false">IFERROR(VLOOKUP(AG117,TiposTributos!$B$1:$C$12,2,0),"")</f>
        <v/>
      </c>
      <c r="BR117" s="16" t="str">
        <f aca="false">IF(AH117="","",AH117)</f>
        <v/>
      </c>
      <c r="BS117" s="11" t="n">
        <f aca="false">AI117</f>
        <v>0</v>
      </c>
      <c r="BT117" s="11" t="n">
        <f aca="false">AJ117*100</f>
        <v>0</v>
      </c>
      <c r="BU117" s="11" t="n">
        <f aca="false">AK117</f>
        <v>0</v>
      </c>
      <c r="BW117" s="15" t="str">
        <f aca="false">IF(F117="","",CONCATENATE(AM117,"|'",AN117,"'|'",AO117,"'|'",AP117,"'|'",AQ117,"'|'",AR117,"'|'",AS117,"'|'",AT117,"'|'",AU117,"'|",AV117,"|",AW117,"|",AX117,"|'",AY117,"'|",AZ117,"|",BA117,"|",BB117,"|'",BC117,"'|'",BD117,"'|'",BE117,"'|'",BF117,"'|",BG117,"|",BH117,"|",BI117,"|",BJ117,"|",BK117,"|",BL117,"|",BM117,"|",BN117,"|",BO117,"|",BP117,"|",BQ117,"|'",BR117,"'|",BS117,"|",BT117,"|",BU117))</f>
        <v>NO|'30650940667'|'Bustos &amp; Hope SH'|'Responsable Inscripto'|'17'|'18/11/2025'|'01/10/2025'|'31/10/2025'|'18/11/2025'|2|1|2|'Cuenta Corriente'|1|80|30709431834|'D.V.C. SRL'|'Dom. Estudio 9927'|'Dom. Recep.  9656'|'Honorarios 30709431834: oct 2025 - oct 2025'|5,04|86863|0|437789,52|5|91935,8|529725,32|||||''|0|0|0</v>
      </c>
    </row>
    <row r="118" customFormat="false" ht="12.75" hidden="false" customHeight="false" outlineLevel="0" collapsed="false">
      <c r="A118" s="5" t="s">
        <v>88</v>
      </c>
      <c r="B118" s="1" t="n">
        <v>30650940667</v>
      </c>
      <c r="C118" s="5" t="s">
        <v>38</v>
      </c>
      <c r="D118" s="5" t="s">
        <v>39</v>
      </c>
      <c r="E118" s="1" t="n">
        <v>18</v>
      </c>
      <c r="F118" s="6" t="n">
        <f aca="true">TODAY()</f>
        <v>45979</v>
      </c>
      <c r="G118" s="7" t="n">
        <f aca="false">DATE(YEAR(H118),MONTH(H118),1)</f>
        <v>45931</v>
      </c>
      <c r="H118" s="7" t="n">
        <f aca="false">EOMONTH(F118,-1)</f>
        <v>45961</v>
      </c>
      <c r="I118" s="7" t="n">
        <f aca="false">F118</f>
        <v>45979</v>
      </c>
      <c r="J118" s="1" t="n">
        <v>2</v>
      </c>
      <c r="K118" s="5" t="s">
        <v>40</v>
      </c>
      <c r="L118" s="8" t="str">
        <f aca="false">IF(K118="","",RIGHT(K118,1))</f>
        <v>A</v>
      </c>
      <c r="M118" s="5" t="s">
        <v>54</v>
      </c>
      <c r="N118" s="5" t="s">
        <v>42</v>
      </c>
      <c r="O118" s="5" t="s">
        <v>43</v>
      </c>
      <c r="P118" s="8" t="str">
        <f aca="false">IF(K118="","",VLOOKUP(O118,CondicionReceptor!$B$2:$D$12,3,0))</f>
        <v>A;M;C</v>
      </c>
      <c r="Q118" s="5" t="s">
        <v>44</v>
      </c>
      <c r="R118" s="1" t="n">
        <v>30710404131</v>
      </c>
      <c r="S118" s="5" t="s">
        <v>119</v>
      </c>
      <c r="T118" s="1" t="str">
        <f aca="false">"Dom. Estudio "&amp;RANDBETWEEN(1,10000)</f>
        <v>Dom. Estudio 1745</v>
      </c>
      <c r="U118" s="1" t="str">
        <f aca="false">"Dom. Recep.  "&amp;RANDBETWEEN(1,10000)</f>
        <v>Dom. Recep.  4652</v>
      </c>
      <c r="V118" s="1" t="str">
        <f aca="false">"Honorarios "&amp;R118&amp;": "&amp;TEXT(G118,"mmm")&amp;" "&amp;YEAR(G118)&amp;" - "&amp;TEXT(H118,"mmm")&amp;" "&amp;YEAR(H118)</f>
        <v>Honorarios 30710404131: oct 2025 - oct 2025</v>
      </c>
      <c r="W118" s="1" t="n">
        <v>12.66</v>
      </c>
      <c r="X118" s="1" t="n">
        <v>86863</v>
      </c>
      <c r="Z118" s="9" t="n">
        <f aca="false">ROUND(W118*X118-Y118,2)</f>
        <v>1099685.58</v>
      </c>
      <c r="AA118" s="10" t="n">
        <v>0.21</v>
      </c>
      <c r="AB118" s="11" t="n">
        <f aca="false">ROUND(IFERROR(Z118*AA118,0),2)</f>
        <v>230933.97</v>
      </c>
      <c r="AC118" s="11" t="n">
        <f aca="false">AB118+Z118</f>
        <v>1330619.55</v>
      </c>
      <c r="AD118" s="5"/>
      <c r="AE118" s="12"/>
      <c r="AF118" s="12"/>
      <c r="AG118" s="13"/>
      <c r="AH118" s="12"/>
      <c r="AI118" s="12"/>
      <c r="AJ118" s="14"/>
      <c r="AK118" s="9" t="n">
        <f aca="false">AI118*AJ118</f>
        <v>0</v>
      </c>
      <c r="AM118" s="15" t="str">
        <f aca="false">+A118</f>
        <v>NO</v>
      </c>
      <c r="AN118" s="15" t="n">
        <f aca="false">+B118</f>
        <v>30650940667</v>
      </c>
      <c r="AO118" s="15" t="str">
        <f aca="false">+C118</f>
        <v>Bustos &amp; Hope SH</v>
      </c>
      <c r="AP118" s="15" t="str">
        <f aca="false">+D118</f>
        <v>Responsable Inscripto</v>
      </c>
      <c r="AQ118" s="15" t="n">
        <f aca="false">E118</f>
        <v>18</v>
      </c>
      <c r="AR118" s="15" t="str">
        <f aca="false">TEXT(DAY(F118),"00")&amp;"/"&amp;TEXT(MONTH(F118),"00")&amp;"/"&amp;YEAR(F118)</f>
        <v>18/11/2025</v>
      </c>
      <c r="AS118" s="15" t="str">
        <f aca="false">TEXT(DAY(G118),"00")&amp;"/"&amp;TEXT(MONTH(G118),"00")&amp;"/"&amp;YEAR(G118)</f>
        <v>01/10/2025</v>
      </c>
      <c r="AT118" s="15" t="str">
        <f aca="false">TEXT(DAY(H118),"00")&amp;"/"&amp;TEXT(MONTH(H118),"00")&amp;"/"&amp;YEAR(H118)</f>
        <v>31/10/2025</v>
      </c>
      <c r="AU118" s="15" t="str">
        <f aca="false">TEXT(DAY(I118),"00")&amp;"/"&amp;TEXT(MONTH(I118),"00")&amp;"/"&amp;YEAR(I118)</f>
        <v>18/11/2025</v>
      </c>
      <c r="AV118" s="15" t="n">
        <f aca="false">IF(J118="","",J118)</f>
        <v>2</v>
      </c>
      <c r="AW118" s="15" t="n">
        <f aca="false">IFERROR(VLOOKUP(K118,TiposComprobantes!$B$2:$C$37,2,0),"")</f>
        <v>1</v>
      </c>
      <c r="AX118" s="15" t="n">
        <f aca="false">IFERROR(VLOOKUP(M118,TipoConceptos!$B$2:$C$4,2,0),"")</f>
        <v>2</v>
      </c>
      <c r="AY118" s="15" t="str">
        <f aca="false">N118</f>
        <v>Cuenta Corriente</v>
      </c>
      <c r="AZ118" s="15" t="n">
        <f aca="false">IFERROR(VLOOKUP(O118,CondicionReceptor!$B$2:$C$12,2,0),0)</f>
        <v>1</v>
      </c>
      <c r="BA118" s="15" t="n">
        <f aca="false">IFERROR(VLOOKUP(Q118,TiposDocumentos!$B$2:$C$37,2,0),99)</f>
        <v>80</v>
      </c>
      <c r="BB118" s="15" t="n">
        <f aca="false">R118</f>
        <v>30710404131</v>
      </c>
      <c r="BC118" s="15" t="str">
        <f aca="false">IF(S118="","",S118)</f>
        <v>GESAL S.A</v>
      </c>
      <c r="BD118" s="15" t="str">
        <f aca="false">IF(T118="","",T118)</f>
        <v>Dom. Estudio 1745</v>
      </c>
      <c r="BE118" s="15" t="str">
        <f aca="false">IF(U118="","",U118)</f>
        <v>Dom. Recep.  4652</v>
      </c>
      <c r="BF118" s="15" t="str">
        <f aca="false">IF(V118="","",V118)</f>
        <v>Honorarios 30710404131: oct 2025 - oct 2025</v>
      </c>
      <c r="BG118" s="15" t="n">
        <f aca="false">IF(W118="","",W118)</f>
        <v>12.66</v>
      </c>
      <c r="BH118" s="15" t="n">
        <f aca="false">IF(X118="","",X118)</f>
        <v>86863</v>
      </c>
      <c r="BI118" s="15" t="n">
        <f aca="false">IF(Y118="",0,Y118)</f>
        <v>0</v>
      </c>
      <c r="BJ118" s="11" t="n">
        <f aca="false">IF(Z118="","",Z118)</f>
        <v>1099685.58</v>
      </c>
      <c r="BK118" s="15" t="n">
        <f aca="false">VLOOKUP(AA118,TiposIVA!$B$2:$C$11,2,0)</f>
        <v>5</v>
      </c>
      <c r="BL118" s="11" t="n">
        <f aca="false">IF(AB118="","",AB118)</f>
        <v>230933.97</v>
      </c>
      <c r="BM118" s="11" t="n">
        <f aca="false">IF(AC118="","",AC118)</f>
        <v>1330619.55</v>
      </c>
      <c r="BN118" s="16" t="str">
        <f aca="false">IFERROR(VLOOKUP(AD118,TiposComprobantes!$B$2:$C$37,2,0),"")</f>
        <v/>
      </c>
      <c r="BO118" s="16" t="str">
        <f aca="false">IF(AE118="","",AE118)</f>
        <v/>
      </c>
      <c r="BP118" s="16" t="str">
        <f aca="false">IF(AF118="","",AF118)</f>
        <v/>
      </c>
      <c r="BQ118" s="16" t="str">
        <f aca="false">IFERROR(VLOOKUP(AG118,TiposTributos!$B$1:$C$12,2,0),"")</f>
        <v/>
      </c>
      <c r="BR118" s="16" t="str">
        <f aca="false">IF(AH118="","",AH118)</f>
        <v/>
      </c>
      <c r="BS118" s="11" t="n">
        <f aca="false">AI118</f>
        <v>0</v>
      </c>
      <c r="BT118" s="11" t="n">
        <f aca="false">AJ118*100</f>
        <v>0</v>
      </c>
      <c r="BU118" s="11" t="n">
        <f aca="false">AK118</f>
        <v>0</v>
      </c>
      <c r="BW118" s="15" t="str">
        <f aca="false">IF(F118="","",CONCATENATE(AM118,"|'",AN118,"'|'",AO118,"'|'",AP118,"'|'",AQ118,"'|'",AR118,"'|'",AS118,"'|'",AT118,"'|'",AU118,"'|",AV118,"|",AW118,"|",AX118,"|'",AY118,"'|",AZ118,"|",BA118,"|",BB118,"|'",BC118,"'|'",BD118,"'|'",BE118,"'|'",BF118,"'|",BG118,"|",BH118,"|",BI118,"|",BJ118,"|",BK118,"|",BL118,"|",BM118,"|",BN118,"|",BO118,"|",BP118,"|",BQ118,"|'",BR118,"'|",BS118,"|",BT118,"|",BU118))</f>
        <v>NO|'30650940667'|'Bustos &amp; Hope SH'|'Responsable Inscripto'|'18'|'18/11/2025'|'01/10/2025'|'31/10/2025'|'18/11/2025'|2|1|2|'Cuenta Corriente'|1|80|30710404131|'GESAL S.A'|'Dom. Estudio 1745'|'Dom. Recep.  4652'|'Honorarios 30710404131: oct 2025 - oct 2025'|12,66|86863|0|1099685,58|5|230933,97|1330619,55|||||''|0|0|0</v>
      </c>
    </row>
    <row r="119" customFormat="false" ht="12.75" hidden="false" customHeight="false" outlineLevel="0" collapsed="false">
      <c r="A119" s="5" t="s">
        <v>88</v>
      </c>
      <c r="B119" s="1" t="n">
        <v>30650940667</v>
      </c>
      <c r="C119" s="5" t="s">
        <v>38</v>
      </c>
      <c r="D119" s="5" t="s">
        <v>39</v>
      </c>
      <c r="E119" s="1" t="n">
        <v>19</v>
      </c>
      <c r="F119" s="6" t="n">
        <f aca="true">TODAY()</f>
        <v>45979</v>
      </c>
      <c r="G119" s="7" t="n">
        <f aca="false">DATE(YEAR(H119),MONTH(H119),1)</f>
        <v>45931</v>
      </c>
      <c r="H119" s="7" t="n">
        <f aca="false">EOMONTH(F119,-1)</f>
        <v>45961</v>
      </c>
      <c r="I119" s="7" t="n">
        <f aca="false">F119</f>
        <v>45979</v>
      </c>
      <c r="J119" s="1" t="n">
        <v>2</v>
      </c>
      <c r="K119" s="5" t="s">
        <v>40</v>
      </c>
      <c r="L119" s="8" t="str">
        <f aca="false">IF(K119="","",RIGHT(K119,1))</f>
        <v>A</v>
      </c>
      <c r="M119" s="5" t="s">
        <v>54</v>
      </c>
      <c r="N119" s="5" t="s">
        <v>42</v>
      </c>
      <c r="O119" s="5" t="s">
        <v>43</v>
      </c>
      <c r="P119" s="8" t="str">
        <f aca="false">IF(K119="","",VLOOKUP(O119,CondicionReceptor!$B$2:$D$12,3,0))</f>
        <v>A;M;C</v>
      </c>
      <c r="Q119" s="5" t="s">
        <v>44</v>
      </c>
      <c r="R119" s="1" t="n">
        <v>30715085409</v>
      </c>
      <c r="S119" s="5" t="s">
        <v>120</v>
      </c>
      <c r="T119" s="1" t="str">
        <f aca="false">"Dom. Estudio "&amp;RANDBETWEEN(1,10000)</f>
        <v>Dom. Estudio 4073</v>
      </c>
      <c r="U119" s="1" t="str">
        <f aca="false">"Dom. Recep.  "&amp;RANDBETWEEN(1,10000)</f>
        <v>Dom. Recep.  8670</v>
      </c>
      <c r="V119" s="1" t="str">
        <f aca="false">"Honorarios "&amp;R119&amp;": "&amp;TEXT(G119,"mmm")&amp;" "&amp;YEAR(G119)&amp;" - "&amp;TEXT(H119,"mmm")&amp;" "&amp;YEAR(H119)</f>
        <v>Honorarios 30715085409: oct 2025 - oct 2025</v>
      </c>
      <c r="W119" s="1" t="n">
        <v>7.04</v>
      </c>
      <c r="X119" s="1" t="n">
        <v>86863</v>
      </c>
      <c r="Z119" s="9" t="n">
        <f aca="false">ROUND(W119*X119-Y119,2)</f>
        <v>611515.52</v>
      </c>
      <c r="AA119" s="10" t="n">
        <v>0.21</v>
      </c>
      <c r="AB119" s="11" t="n">
        <f aca="false">ROUND(IFERROR(Z119*AA119,0),2)</f>
        <v>128418.26</v>
      </c>
      <c r="AC119" s="11" t="n">
        <f aca="false">AB119+Z119</f>
        <v>739933.78</v>
      </c>
      <c r="AD119" s="5"/>
      <c r="AE119" s="12"/>
      <c r="AF119" s="12"/>
      <c r="AG119" s="13"/>
      <c r="AH119" s="12"/>
      <c r="AI119" s="12"/>
      <c r="AJ119" s="14"/>
      <c r="AK119" s="9" t="n">
        <f aca="false">AI119*AJ119</f>
        <v>0</v>
      </c>
      <c r="AM119" s="15" t="str">
        <f aca="false">+A119</f>
        <v>NO</v>
      </c>
      <c r="AN119" s="15" t="n">
        <f aca="false">+B119</f>
        <v>30650940667</v>
      </c>
      <c r="AO119" s="15" t="str">
        <f aca="false">+C119</f>
        <v>Bustos &amp; Hope SH</v>
      </c>
      <c r="AP119" s="15" t="str">
        <f aca="false">+D119</f>
        <v>Responsable Inscripto</v>
      </c>
      <c r="AQ119" s="15" t="n">
        <f aca="false">E119</f>
        <v>19</v>
      </c>
      <c r="AR119" s="15" t="str">
        <f aca="false">TEXT(DAY(F119),"00")&amp;"/"&amp;TEXT(MONTH(F119),"00")&amp;"/"&amp;YEAR(F119)</f>
        <v>18/11/2025</v>
      </c>
      <c r="AS119" s="15" t="str">
        <f aca="false">TEXT(DAY(G119),"00")&amp;"/"&amp;TEXT(MONTH(G119),"00")&amp;"/"&amp;YEAR(G119)</f>
        <v>01/10/2025</v>
      </c>
      <c r="AT119" s="15" t="str">
        <f aca="false">TEXT(DAY(H119),"00")&amp;"/"&amp;TEXT(MONTH(H119),"00")&amp;"/"&amp;YEAR(H119)</f>
        <v>31/10/2025</v>
      </c>
      <c r="AU119" s="15" t="str">
        <f aca="false">TEXT(DAY(I119),"00")&amp;"/"&amp;TEXT(MONTH(I119),"00")&amp;"/"&amp;YEAR(I119)</f>
        <v>18/11/2025</v>
      </c>
      <c r="AV119" s="15" t="n">
        <f aca="false">IF(J119="","",J119)</f>
        <v>2</v>
      </c>
      <c r="AW119" s="15" t="n">
        <f aca="false">IFERROR(VLOOKUP(K119,TiposComprobantes!$B$2:$C$37,2,0),"")</f>
        <v>1</v>
      </c>
      <c r="AX119" s="15" t="n">
        <f aca="false">IFERROR(VLOOKUP(M119,TipoConceptos!$B$2:$C$4,2,0),"")</f>
        <v>2</v>
      </c>
      <c r="AY119" s="15" t="str">
        <f aca="false">N119</f>
        <v>Cuenta Corriente</v>
      </c>
      <c r="AZ119" s="15" t="n">
        <f aca="false">IFERROR(VLOOKUP(O119,CondicionReceptor!$B$2:$C$12,2,0),0)</f>
        <v>1</v>
      </c>
      <c r="BA119" s="15" t="n">
        <f aca="false">IFERROR(VLOOKUP(Q119,TiposDocumentos!$B$2:$C$37,2,0),99)</f>
        <v>80</v>
      </c>
      <c r="BB119" s="15" t="n">
        <f aca="false">R119</f>
        <v>30715085409</v>
      </c>
      <c r="BC119" s="15" t="str">
        <f aca="false">IF(S119="","",S119)</f>
        <v>CONDOMINIO INVERNADA</v>
      </c>
      <c r="BD119" s="15" t="str">
        <f aca="false">IF(T119="","",T119)</f>
        <v>Dom. Estudio 4073</v>
      </c>
      <c r="BE119" s="15" t="str">
        <f aca="false">IF(U119="","",U119)</f>
        <v>Dom. Recep.  8670</v>
      </c>
      <c r="BF119" s="15" t="str">
        <f aca="false">IF(V119="","",V119)</f>
        <v>Honorarios 30715085409: oct 2025 - oct 2025</v>
      </c>
      <c r="BG119" s="15" t="n">
        <f aca="false">IF(W119="","",W119)</f>
        <v>7.04</v>
      </c>
      <c r="BH119" s="15" t="n">
        <f aca="false">IF(X119="","",X119)</f>
        <v>86863</v>
      </c>
      <c r="BI119" s="15" t="n">
        <f aca="false">IF(Y119="",0,Y119)</f>
        <v>0</v>
      </c>
      <c r="BJ119" s="11" t="n">
        <f aca="false">IF(Z119="","",Z119)</f>
        <v>611515.52</v>
      </c>
      <c r="BK119" s="15" t="n">
        <f aca="false">VLOOKUP(AA119,TiposIVA!$B$2:$C$11,2,0)</f>
        <v>5</v>
      </c>
      <c r="BL119" s="11" t="n">
        <f aca="false">IF(AB119="","",AB119)</f>
        <v>128418.26</v>
      </c>
      <c r="BM119" s="11" t="n">
        <f aca="false">IF(AC119="","",AC119)</f>
        <v>739933.78</v>
      </c>
      <c r="BN119" s="16" t="str">
        <f aca="false">IFERROR(VLOOKUP(AD119,TiposComprobantes!$B$2:$C$37,2,0),"")</f>
        <v/>
      </c>
      <c r="BO119" s="16" t="str">
        <f aca="false">IF(AE119="","",AE119)</f>
        <v/>
      </c>
      <c r="BP119" s="16" t="str">
        <f aca="false">IF(AF119="","",AF119)</f>
        <v/>
      </c>
      <c r="BQ119" s="16" t="str">
        <f aca="false">IFERROR(VLOOKUP(AG119,TiposTributos!$B$1:$C$12,2,0),"")</f>
        <v/>
      </c>
      <c r="BR119" s="16" t="str">
        <f aca="false">IF(AH119="","",AH119)</f>
        <v/>
      </c>
      <c r="BS119" s="11" t="n">
        <f aca="false">AI119</f>
        <v>0</v>
      </c>
      <c r="BT119" s="11" t="n">
        <f aca="false">AJ119*100</f>
        <v>0</v>
      </c>
      <c r="BU119" s="11" t="n">
        <f aca="false">AK119</f>
        <v>0</v>
      </c>
      <c r="BW119" s="15" t="str">
        <f aca="false">IF(F119="","",CONCATENATE(AM119,"|'",AN119,"'|'",AO119,"'|'",AP119,"'|'",AQ119,"'|'",AR119,"'|'",AS119,"'|'",AT119,"'|'",AU119,"'|",AV119,"|",AW119,"|",AX119,"|'",AY119,"'|",AZ119,"|",BA119,"|",BB119,"|'",BC119,"'|'",BD119,"'|'",BE119,"'|'",BF119,"'|",BG119,"|",BH119,"|",BI119,"|",BJ119,"|",BK119,"|",BL119,"|",BM119,"|",BN119,"|",BO119,"|",BP119,"|",BQ119,"|'",BR119,"'|",BS119,"|",BT119,"|",BU119))</f>
        <v>NO|'30650940667'|'Bustos &amp; Hope SH'|'Responsable Inscripto'|'19'|'18/11/2025'|'01/10/2025'|'31/10/2025'|'18/11/2025'|2|1|2|'Cuenta Corriente'|1|80|30715085409|'CONDOMINIO INVERNADA'|'Dom. Estudio 4073'|'Dom. Recep.  8670'|'Honorarios 30715085409: oct 2025 - oct 2025'|7,04|86863|0|611515,52|5|128418,26|739933,78|||||''|0|0|0</v>
      </c>
    </row>
    <row r="120" customFormat="false" ht="12.75" hidden="false" customHeight="false" outlineLevel="0" collapsed="false">
      <c r="A120" s="5" t="s">
        <v>88</v>
      </c>
      <c r="B120" s="1" t="n">
        <v>30650940667</v>
      </c>
      <c r="C120" s="5" t="s">
        <v>38</v>
      </c>
      <c r="D120" s="5" t="s">
        <v>39</v>
      </c>
      <c r="E120" s="1" t="n">
        <v>20</v>
      </c>
      <c r="F120" s="6" t="n">
        <f aca="true">TODAY()</f>
        <v>45979</v>
      </c>
      <c r="G120" s="7" t="n">
        <f aca="false">DATE(YEAR(H120),MONTH(H120),1)</f>
        <v>45931</v>
      </c>
      <c r="H120" s="7" t="n">
        <f aca="false">EOMONTH(F120,-1)</f>
        <v>45961</v>
      </c>
      <c r="I120" s="7" t="n">
        <f aca="false">F120</f>
        <v>45979</v>
      </c>
      <c r="J120" s="1" t="n">
        <v>2</v>
      </c>
      <c r="K120" s="5" t="s">
        <v>40</v>
      </c>
      <c r="L120" s="8" t="str">
        <f aca="false">IF(K120="","",RIGHT(K120,1))</f>
        <v>A</v>
      </c>
      <c r="M120" s="5" t="s">
        <v>54</v>
      </c>
      <c r="N120" s="5" t="s">
        <v>42</v>
      </c>
      <c r="O120" s="5" t="s">
        <v>43</v>
      </c>
      <c r="P120" s="8" t="str">
        <f aca="false">IF(K120="","",VLOOKUP(O120,CondicionReceptor!$B$2:$D$12,3,0))</f>
        <v>A;M;C</v>
      </c>
      <c r="Q120" s="5" t="s">
        <v>44</v>
      </c>
      <c r="R120" s="1" t="n">
        <v>30715577743</v>
      </c>
      <c r="S120" s="5" t="s">
        <v>121</v>
      </c>
      <c r="T120" s="1" t="str">
        <f aca="false">"Dom. Estudio "&amp;RANDBETWEEN(1,10000)</f>
        <v>Dom. Estudio 1716</v>
      </c>
      <c r="U120" s="1" t="str">
        <f aca="false">"Dom. Recep.  "&amp;RANDBETWEEN(1,10000)</f>
        <v>Dom. Recep.  2087</v>
      </c>
      <c r="V120" s="1" t="str">
        <f aca="false">"Honorarios "&amp;R120&amp;": "&amp;TEXT(G120,"mmm")&amp;" "&amp;YEAR(G120)&amp;" - "&amp;TEXT(H120,"mmm")&amp;" "&amp;YEAR(H120)</f>
        <v>Honorarios 30715577743: oct 2025 - oct 2025</v>
      </c>
      <c r="W120" s="1" t="n">
        <v>17.61</v>
      </c>
      <c r="X120" s="1" t="n">
        <v>86863</v>
      </c>
      <c r="Z120" s="9" t="n">
        <f aca="false">ROUND(W120*X120-Y120,2)</f>
        <v>1529657.43</v>
      </c>
      <c r="AA120" s="10" t="n">
        <v>0.21</v>
      </c>
      <c r="AB120" s="11" t="n">
        <f aca="false">ROUND(IFERROR(Z120*AA120,0),2)</f>
        <v>321228.06</v>
      </c>
      <c r="AC120" s="11" t="n">
        <f aca="false">AB120+Z120</f>
        <v>1850885.49</v>
      </c>
      <c r="AD120" s="5"/>
      <c r="AE120" s="12"/>
      <c r="AF120" s="12"/>
      <c r="AG120" s="13"/>
      <c r="AH120" s="12"/>
      <c r="AI120" s="12"/>
      <c r="AJ120" s="14"/>
      <c r="AK120" s="9" t="n">
        <f aca="false">AI120*AJ120</f>
        <v>0</v>
      </c>
      <c r="AM120" s="15" t="str">
        <f aca="false">+A120</f>
        <v>NO</v>
      </c>
      <c r="AN120" s="15" t="n">
        <f aca="false">+B120</f>
        <v>30650940667</v>
      </c>
      <c r="AO120" s="15" t="str">
        <f aca="false">+C120</f>
        <v>Bustos &amp; Hope SH</v>
      </c>
      <c r="AP120" s="15" t="str">
        <f aca="false">+D120</f>
        <v>Responsable Inscripto</v>
      </c>
      <c r="AQ120" s="15" t="n">
        <f aca="false">E120</f>
        <v>20</v>
      </c>
      <c r="AR120" s="15" t="str">
        <f aca="false">TEXT(DAY(F120),"00")&amp;"/"&amp;TEXT(MONTH(F120),"00")&amp;"/"&amp;YEAR(F120)</f>
        <v>18/11/2025</v>
      </c>
      <c r="AS120" s="15" t="str">
        <f aca="false">TEXT(DAY(G120),"00")&amp;"/"&amp;TEXT(MONTH(G120),"00")&amp;"/"&amp;YEAR(G120)</f>
        <v>01/10/2025</v>
      </c>
      <c r="AT120" s="15" t="str">
        <f aca="false">TEXT(DAY(H120),"00")&amp;"/"&amp;TEXT(MONTH(H120),"00")&amp;"/"&amp;YEAR(H120)</f>
        <v>31/10/2025</v>
      </c>
      <c r="AU120" s="15" t="str">
        <f aca="false">TEXT(DAY(I120),"00")&amp;"/"&amp;TEXT(MONTH(I120),"00")&amp;"/"&amp;YEAR(I120)</f>
        <v>18/11/2025</v>
      </c>
      <c r="AV120" s="15" t="n">
        <f aca="false">IF(J120="","",J120)</f>
        <v>2</v>
      </c>
      <c r="AW120" s="15" t="n">
        <f aca="false">IFERROR(VLOOKUP(K120,TiposComprobantes!$B$2:$C$37,2,0),"")</f>
        <v>1</v>
      </c>
      <c r="AX120" s="15" t="n">
        <f aca="false">IFERROR(VLOOKUP(M120,TipoConceptos!$B$2:$C$4,2,0),"")</f>
        <v>2</v>
      </c>
      <c r="AY120" s="15" t="str">
        <f aca="false">N120</f>
        <v>Cuenta Corriente</v>
      </c>
      <c r="AZ120" s="15" t="n">
        <f aca="false">IFERROR(VLOOKUP(O120,CondicionReceptor!$B$2:$C$12,2,0),0)</f>
        <v>1</v>
      </c>
      <c r="BA120" s="15" t="n">
        <f aca="false">IFERROR(VLOOKUP(Q120,TiposDocumentos!$B$2:$C$37,2,0),99)</f>
        <v>80</v>
      </c>
      <c r="BB120" s="15" t="n">
        <f aca="false">R120</f>
        <v>30715577743</v>
      </c>
      <c r="BC120" s="15" t="str">
        <f aca="false">IF(S120="","",S120)</f>
        <v>TRANSPLANTE MISIONES SRL</v>
      </c>
      <c r="BD120" s="15" t="str">
        <f aca="false">IF(T120="","",T120)</f>
        <v>Dom. Estudio 1716</v>
      </c>
      <c r="BE120" s="15" t="str">
        <f aca="false">IF(U120="","",U120)</f>
        <v>Dom. Recep.  2087</v>
      </c>
      <c r="BF120" s="15" t="str">
        <f aca="false">IF(V120="","",V120)</f>
        <v>Honorarios 30715577743: oct 2025 - oct 2025</v>
      </c>
      <c r="BG120" s="15" t="n">
        <f aca="false">IF(W120="","",W120)</f>
        <v>17.61</v>
      </c>
      <c r="BH120" s="15" t="n">
        <f aca="false">IF(X120="","",X120)</f>
        <v>86863</v>
      </c>
      <c r="BI120" s="15" t="n">
        <f aca="false">IF(Y120="",0,Y120)</f>
        <v>0</v>
      </c>
      <c r="BJ120" s="11" t="n">
        <f aca="false">IF(Z120="","",Z120)</f>
        <v>1529657.43</v>
      </c>
      <c r="BK120" s="15" t="n">
        <f aca="false">VLOOKUP(AA120,TiposIVA!$B$2:$C$11,2,0)</f>
        <v>5</v>
      </c>
      <c r="BL120" s="11" t="n">
        <f aca="false">IF(AB120="","",AB120)</f>
        <v>321228.06</v>
      </c>
      <c r="BM120" s="11" t="n">
        <f aca="false">IF(AC120="","",AC120)</f>
        <v>1850885.49</v>
      </c>
      <c r="BN120" s="16" t="str">
        <f aca="false">IFERROR(VLOOKUP(AD120,TiposComprobantes!$B$2:$C$37,2,0),"")</f>
        <v/>
      </c>
      <c r="BO120" s="16" t="str">
        <f aca="false">IF(AE120="","",AE120)</f>
        <v/>
      </c>
      <c r="BP120" s="16" t="str">
        <f aca="false">IF(AF120="","",AF120)</f>
        <v/>
      </c>
      <c r="BQ120" s="16" t="str">
        <f aca="false">IFERROR(VLOOKUP(AG120,TiposTributos!$B$1:$C$12,2,0),"")</f>
        <v/>
      </c>
      <c r="BR120" s="16" t="str">
        <f aca="false">IF(AH120="","",AH120)</f>
        <v/>
      </c>
      <c r="BS120" s="11" t="n">
        <f aca="false">AI120</f>
        <v>0</v>
      </c>
      <c r="BT120" s="11" t="n">
        <f aca="false">AJ120*100</f>
        <v>0</v>
      </c>
      <c r="BU120" s="11" t="n">
        <f aca="false">AK120</f>
        <v>0</v>
      </c>
      <c r="BW120" s="15" t="str">
        <f aca="false">IF(F120="","",CONCATENATE(AM120,"|'",AN120,"'|'",AO120,"'|'",AP120,"'|'",AQ120,"'|'",AR120,"'|'",AS120,"'|'",AT120,"'|'",AU120,"'|",AV120,"|",AW120,"|",AX120,"|'",AY120,"'|",AZ120,"|",BA120,"|",BB120,"|'",BC120,"'|'",BD120,"'|'",BE120,"'|'",BF120,"'|",BG120,"|",BH120,"|",BI120,"|",BJ120,"|",BK120,"|",BL120,"|",BM120,"|",BN120,"|",BO120,"|",BP120,"|",BQ120,"|'",BR120,"'|",BS120,"|",BT120,"|",BU120))</f>
        <v>NO|'30650940667'|'Bustos &amp; Hope SH'|'Responsable Inscripto'|'20'|'18/11/2025'|'01/10/2025'|'31/10/2025'|'18/11/2025'|2|1|2|'Cuenta Corriente'|1|80|30715577743|'TRANSPLANTE MISIONES SRL'|'Dom. Estudio 1716'|'Dom. Recep.  2087'|'Honorarios 30715577743: oct 2025 - oct 2025'|17,61|86863|0|1529657,43|5|321228,06|1850885,49|||||''|0|0|0</v>
      </c>
    </row>
    <row r="121" customFormat="false" ht="12.75" hidden="false" customHeight="false" outlineLevel="0" collapsed="false">
      <c r="A121" s="5" t="s">
        <v>88</v>
      </c>
      <c r="B121" s="1" t="n">
        <v>30650940667</v>
      </c>
      <c r="C121" s="5" t="s">
        <v>38</v>
      </c>
      <c r="D121" s="5" t="s">
        <v>39</v>
      </c>
      <c r="E121" s="1" t="n">
        <v>21</v>
      </c>
      <c r="F121" s="6" t="n">
        <f aca="true">TODAY()</f>
        <v>45979</v>
      </c>
      <c r="G121" s="7" t="n">
        <f aca="false">DATE(YEAR(H121),MONTH(H121),1)</f>
        <v>45931</v>
      </c>
      <c r="H121" s="7" t="n">
        <f aca="false">EOMONTH(F121,-1)</f>
        <v>45961</v>
      </c>
      <c r="I121" s="7" t="n">
        <f aca="false">F121</f>
        <v>45979</v>
      </c>
      <c r="J121" s="1" t="n">
        <v>2</v>
      </c>
      <c r="K121" s="5" t="s">
        <v>40</v>
      </c>
      <c r="L121" s="8" t="str">
        <f aca="false">IF(K121="","",RIGHT(K121,1))</f>
        <v>A</v>
      </c>
      <c r="M121" s="5" t="s">
        <v>54</v>
      </c>
      <c r="N121" s="5" t="s">
        <v>42</v>
      </c>
      <c r="O121" s="5" t="s">
        <v>43</v>
      </c>
      <c r="P121" s="8" t="str">
        <f aca="false">IF(K121="","",VLOOKUP(O121,CondicionReceptor!$B$2:$D$12,3,0))</f>
        <v>A;M;C</v>
      </c>
      <c r="Q121" s="5" t="s">
        <v>44</v>
      </c>
      <c r="R121" s="1" t="n">
        <v>30716503816</v>
      </c>
      <c r="S121" s="5" t="s">
        <v>122</v>
      </c>
      <c r="T121" s="1" t="str">
        <f aca="false">"Dom. Estudio "&amp;RANDBETWEEN(1,10000)</f>
        <v>Dom. Estudio 6335</v>
      </c>
      <c r="U121" s="1" t="str">
        <f aca="false">"Dom. Recep.  "&amp;RANDBETWEEN(1,10000)</f>
        <v>Dom. Recep.  5264</v>
      </c>
      <c r="V121" s="1" t="str">
        <f aca="false">"Honorarios "&amp;R121&amp;": "&amp;TEXT(G121,"mmm")&amp;" "&amp;YEAR(G121)&amp;" - "&amp;TEXT(H121,"mmm")&amp;" "&amp;YEAR(H121)</f>
        <v>Honorarios 30716503816: oct 2025 - oct 2025</v>
      </c>
      <c r="W121" s="1" t="n">
        <v>5.52</v>
      </c>
      <c r="X121" s="1" t="n">
        <v>86863</v>
      </c>
      <c r="Z121" s="9" t="n">
        <f aca="false">ROUND(W121*X121-Y121,2)</f>
        <v>479483.76</v>
      </c>
      <c r="AA121" s="10" t="n">
        <v>0.21</v>
      </c>
      <c r="AB121" s="11" t="n">
        <f aca="false">ROUND(IFERROR(Z121*AA121,0),2)</f>
        <v>100691.59</v>
      </c>
      <c r="AC121" s="11" t="n">
        <f aca="false">AB121+Z121</f>
        <v>580175.35</v>
      </c>
      <c r="AD121" s="5"/>
      <c r="AE121" s="12"/>
      <c r="AF121" s="12"/>
      <c r="AG121" s="13"/>
      <c r="AH121" s="12"/>
      <c r="AI121" s="12"/>
      <c r="AJ121" s="14"/>
      <c r="AK121" s="9" t="n">
        <f aca="false">AI121*AJ121</f>
        <v>0</v>
      </c>
      <c r="AM121" s="15" t="str">
        <f aca="false">+A121</f>
        <v>NO</v>
      </c>
      <c r="AN121" s="15" t="n">
        <f aca="false">+B121</f>
        <v>30650940667</v>
      </c>
      <c r="AO121" s="15" t="str">
        <f aca="false">+C121</f>
        <v>Bustos &amp; Hope SH</v>
      </c>
      <c r="AP121" s="15" t="str">
        <f aca="false">+D121</f>
        <v>Responsable Inscripto</v>
      </c>
      <c r="AQ121" s="15" t="n">
        <f aca="false">E121</f>
        <v>21</v>
      </c>
      <c r="AR121" s="15" t="str">
        <f aca="false">TEXT(DAY(F121),"00")&amp;"/"&amp;TEXT(MONTH(F121),"00")&amp;"/"&amp;YEAR(F121)</f>
        <v>18/11/2025</v>
      </c>
      <c r="AS121" s="15" t="str">
        <f aca="false">TEXT(DAY(G121),"00")&amp;"/"&amp;TEXT(MONTH(G121),"00")&amp;"/"&amp;YEAR(G121)</f>
        <v>01/10/2025</v>
      </c>
      <c r="AT121" s="15" t="str">
        <f aca="false">TEXT(DAY(H121),"00")&amp;"/"&amp;TEXT(MONTH(H121),"00")&amp;"/"&amp;YEAR(H121)</f>
        <v>31/10/2025</v>
      </c>
      <c r="AU121" s="15" t="str">
        <f aca="false">TEXT(DAY(I121),"00")&amp;"/"&amp;TEXT(MONTH(I121),"00")&amp;"/"&amp;YEAR(I121)</f>
        <v>18/11/2025</v>
      </c>
      <c r="AV121" s="15" t="n">
        <f aca="false">IF(J121="","",J121)</f>
        <v>2</v>
      </c>
      <c r="AW121" s="15" t="n">
        <f aca="false">IFERROR(VLOOKUP(K121,TiposComprobantes!$B$2:$C$37,2,0),"")</f>
        <v>1</v>
      </c>
      <c r="AX121" s="15" t="n">
        <f aca="false">IFERROR(VLOOKUP(M121,TipoConceptos!$B$2:$C$4,2,0),"")</f>
        <v>2</v>
      </c>
      <c r="AY121" s="15" t="str">
        <f aca="false">N121</f>
        <v>Cuenta Corriente</v>
      </c>
      <c r="AZ121" s="15" t="n">
        <f aca="false">IFERROR(VLOOKUP(O121,CondicionReceptor!$B$2:$C$12,2,0),0)</f>
        <v>1</v>
      </c>
      <c r="BA121" s="15" t="n">
        <f aca="false">IFERROR(VLOOKUP(Q121,TiposDocumentos!$B$2:$C$37,2,0),99)</f>
        <v>80</v>
      </c>
      <c r="BB121" s="15" t="n">
        <f aca="false">R121</f>
        <v>30716503816</v>
      </c>
      <c r="BC121" s="15" t="str">
        <f aca="false">IF(S121="","",S121)</f>
        <v>PENSA PROPIEDADES S.R.L.</v>
      </c>
      <c r="BD121" s="15" t="str">
        <f aca="false">IF(T121="","",T121)</f>
        <v>Dom. Estudio 6335</v>
      </c>
      <c r="BE121" s="15" t="str">
        <f aca="false">IF(U121="","",U121)</f>
        <v>Dom. Recep.  5264</v>
      </c>
      <c r="BF121" s="15" t="str">
        <f aca="false">IF(V121="","",V121)</f>
        <v>Honorarios 30716503816: oct 2025 - oct 2025</v>
      </c>
      <c r="BG121" s="15" t="n">
        <f aca="false">IF(W121="","",W121)</f>
        <v>5.52</v>
      </c>
      <c r="BH121" s="15" t="n">
        <f aca="false">IF(X121="","",X121)</f>
        <v>86863</v>
      </c>
      <c r="BI121" s="15" t="n">
        <f aca="false">IF(Y121="",0,Y121)</f>
        <v>0</v>
      </c>
      <c r="BJ121" s="11" t="n">
        <f aca="false">IF(Z121="","",Z121)</f>
        <v>479483.76</v>
      </c>
      <c r="BK121" s="15" t="n">
        <f aca="false">VLOOKUP(AA121,TiposIVA!$B$2:$C$11,2,0)</f>
        <v>5</v>
      </c>
      <c r="BL121" s="11" t="n">
        <f aca="false">IF(AB121="","",AB121)</f>
        <v>100691.59</v>
      </c>
      <c r="BM121" s="11" t="n">
        <f aca="false">IF(AC121="","",AC121)</f>
        <v>580175.35</v>
      </c>
      <c r="BN121" s="16" t="str">
        <f aca="false">IFERROR(VLOOKUP(AD121,TiposComprobantes!$B$2:$C$37,2,0),"")</f>
        <v/>
      </c>
      <c r="BO121" s="16" t="str">
        <f aca="false">IF(AE121="","",AE121)</f>
        <v/>
      </c>
      <c r="BP121" s="16" t="str">
        <f aca="false">IF(AF121="","",AF121)</f>
        <v/>
      </c>
      <c r="BQ121" s="16" t="str">
        <f aca="false">IFERROR(VLOOKUP(AG121,TiposTributos!$B$1:$C$12,2,0),"")</f>
        <v/>
      </c>
      <c r="BR121" s="16" t="str">
        <f aca="false">IF(AH121="","",AH121)</f>
        <v/>
      </c>
      <c r="BS121" s="11" t="n">
        <f aca="false">AI121</f>
        <v>0</v>
      </c>
      <c r="BT121" s="11" t="n">
        <f aca="false">AJ121*100</f>
        <v>0</v>
      </c>
      <c r="BU121" s="11" t="n">
        <f aca="false">AK121</f>
        <v>0</v>
      </c>
      <c r="BW121" s="15" t="str">
        <f aca="false">IF(F121="","",CONCATENATE(AM121,"|'",AN121,"'|'",AO121,"'|'",AP121,"'|'",AQ121,"'|'",AR121,"'|'",AS121,"'|'",AT121,"'|'",AU121,"'|",AV121,"|",AW121,"|",AX121,"|'",AY121,"'|",AZ121,"|",BA121,"|",BB121,"|'",BC121,"'|'",BD121,"'|'",BE121,"'|'",BF121,"'|",BG121,"|",BH121,"|",BI121,"|",BJ121,"|",BK121,"|",BL121,"|",BM121,"|",BN121,"|",BO121,"|",BP121,"|",BQ121,"|'",BR121,"'|",BS121,"|",BT121,"|",BU121))</f>
        <v>NO|'30650940667'|'Bustos &amp; Hope SH'|'Responsable Inscripto'|'21'|'18/11/2025'|'01/10/2025'|'31/10/2025'|'18/11/2025'|2|1|2|'Cuenta Corriente'|1|80|30716503816|'PENSA PROPIEDADES S.R.L.'|'Dom. Estudio 6335'|'Dom. Recep.  5264'|'Honorarios 30716503816: oct 2025 - oct 2025'|5,52|86863|0|479483,76|5|100691,59|580175,35|||||''|0|0|0</v>
      </c>
    </row>
    <row r="122" customFormat="false" ht="12.75" hidden="false" customHeight="false" outlineLevel="0" collapsed="false">
      <c r="A122" s="5" t="s">
        <v>88</v>
      </c>
      <c r="B122" s="1" t="n">
        <v>30650940667</v>
      </c>
      <c r="C122" s="5" t="s">
        <v>38</v>
      </c>
      <c r="D122" s="5" t="s">
        <v>39</v>
      </c>
      <c r="E122" s="1" t="n">
        <v>22</v>
      </c>
      <c r="F122" s="6" t="n">
        <f aca="true">TODAY()</f>
        <v>45979</v>
      </c>
      <c r="G122" s="7" t="n">
        <f aca="false">DATE(YEAR(H122),MONTH(H122),1)</f>
        <v>45931</v>
      </c>
      <c r="H122" s="7" t="n">
        <f aca="false">EOMONTH(F122,-1)</f>
        <v>45961</v>
      </c>
      <c r="I122" s="7" t="n">
        <f aca="false">F122</f>
        <v>45979</v>
      </c>
      <c r="J122" s="1" t="n">
        <v>2</v>
      </c>
      <c r="K122" s="5" t="s">
        <v>40</v>
      </c>
      <c r="L122" s="8" t="str">
        <f aca="false">IF(K122="","",RIGHT(K122,1))</f>
        <v>A</v>
      </c>
      <c r="M122" s="5" t="s">
        <v>54</v>
      </c>
      <c r="N122" s="5" t="s">
        <v>42</v>
      </c>
      <c r="O122" s="5" t="s">
        <v>43</v>
      </c>
      <c r="P122" s="8" t="str">
        <f aca="false">IF(K122="","",VLOOKUP(O122,CondicionReceptor!$B$2:$D$12,3,0))</f>
        <v>A;M;C</v>
      </c>
      <c r="Q122" s="5" t="s">
        <v>44</v>
      </c>
      <c r="R122" s="1" t="n">
        <v>30717059111</v>
      </c>
      <c r="S122" s="5" t="s">
        <v>123</v>
      </c>
      <c r="T122" s="1" t="str">
        <f aca="false">"Dom. Estudio "&amp;RANDBETWEEN(1,10000)</f>
        <v>Dom. Estudio 4547</v>
      </c>
      <c r="U122" s="1" t="str">
        <f aca="false">"Dom. Recep.  "&amp;RANDBETWEEN(1,10000)</f>
        <v>Dom. Recep.  3101</v>
      </c>
      <c r="V122" s="1" t="str">
        <f aca="false">"Honorarios "&amp;R122&amp;": "&amp;TEXT(G122,"mmm")&amp;" "&amp;YEAR(G122)&amp;" - "&amp;TEXT(H122,"mmm")&amp;" "&amp;YEAR(H122)</f>
        <v>Honorarios 30717059111: oct 2025 - oct 2025</v>
      </c>
      <c r="W122" s="1" t="n">
        <v>8.02</v>
      </c>
      <c r="X122" s="1" t="n">
        <v>86863</v>
      </c>
      <c r="Z122" s="9" t="n">
        <f aca="false">ROUND(W122*X122-Y122,2)</f>
        <v>696641.26</v>
      </c>
      <c r="AA122" s="10" t="n">
        <v>0.21</v>
      </c>
      <c r="AB122" s="11" t="n">
        <f aca="false">ROUND(IFERROR(Z122*AA122,0),2)</f>
        <v>146294.66</v>
      </c>
      <c r="AC122" s="11" t="n">
        <f aca="false">AB122+Z122</f>
        <v>842935.92</v>
      </c>
      <c r="AD122" s="5"/>
      <c r="AE122" s="12"/>
      <c r="AF122" s="12"/>
      <c r="AG122" s="13"/>
      <c r="AH122" s="12"/>
      <c r="AI122" s="12"/>
      <c r="AJ122" s="14"/>
      <c r="AK122" s="9" t="n">
        <f aca="false">AI122*AJ122</f>
        <v>0</v>
      </c>
      <c r="AM122" s="15" t="str">
        <f aca="false">+A122</f>
        <v>NO</v>
      </c>
      <c r="AN122" s="15" t="n">
        <f aca="false">+B122</f>
        <v>30650940667</v>
      </c>
      <c r="AO122" s="15" t="str">
        <f aca="false">+C122</f>
        <v>Bustos &amp; Hope SH</v>
      </c>
      <c r="AP122" s="15" t="str">
        <f aca="false">+D122</f>
        <v>Responsable Inscripto</v>
      </c>
      <c r="AQ122" s="15" t="n">
        <f aca="false">E122</f>
        <v>22</v>
      </c>
      <c r="AR122" s="15" t="str">
        <f aca="false">TEXT(DAY(F122),"00")&amp;"/"&amp;TEXT(MONTH(F122),"00")&amp;"/"&amp;YEAR(F122)</f>
        <v>18/11/2025</v>
      </c>
      <c r="AS122" s="15" t="str">
        <f aca="false">TEXT(DAY(G122),"00")&amp;"/"&amp;TEXT(MONTH(G122),"00")&amp;"/"&amp;YEAR(G122)</f>
        <v>01/10/2025</v>
      </c>
      <c r="AT122" s="15" t="str">
        <f aca="false">TEXT(DAY(H122),"00")&amp;"/"&amp;TEXT(MONTH(H122),"00")&amp;"/"&amp;YEAR(H122)</f>
        <v>31/10/2025</v>
      </c>
      <c r="AU122" s="15" t="str">
        <f aca="false">TEXT(DAY(I122),"00")&amp;"/"&amp;TEXT(MONTH(I122),"00")&amp;"/"&amp;YEAR(I122)</f>
        <v>18/11/2025</v>
      </c>
      <c r="AV122" s="15" t="n">
        <f aca="false">IF(J122="","",J122)</f>
        <v>2</v>
      </c>
      <c r="AW122" s="15" t="n">
        <f aca="false">IFERROR(VLOOKUP(K122,TiposComprobantes!$B$2:$C$37,2,0),"")</f>
        <v>1</v>
      </c>
      <c r="AX122" s="15" t="n">
        <f aca="false">IFERROR(VLOOKUP(M122,TipoConceptos!$B$2:$C$4,2,0),"")</f>
        <v>2</v>
      </c>
      <c r="AY122" s="15" t="str">
        <f aca="false">N122</f>
        <v>Cuenta Corriente</v>
      </c>
      <c r="AZ122" s="15" t="n">
        <f aca="false">IFERROR(VLOOKUP(O122,CondicionReceptor!$B$2:$C$12,2,0),0)</f>
        <v>1</v>
      </c>
      <c r="BA122" s="15" t="n">
        <f aca="false">IFERROR(VLOOKUP(Q122,TiposDocumentos!$B$2:$C$37,2,0),99)</f>
        <v>80</v>
      </c>
      <c r="BB122" s="15" t="n">
        <f aca="false">R122</f>
        <v>30717059111</v>
      </c>
      <c r="BC122" s="15" t="str">
        <f aca="false">IF(S122="","",S122)</f>
        <v>CONDOMINIO SAN LORENZO</v>
      </c>
      <c r="BD122" s="15" t="str">
        <f aca="false">IF(T122="","",T122)</f>
        <v>Dom. Estudio 4547</v>
      </c>
      <c r="BE122" s="15" t="str">
        <f aca="false">IF(U122="","",U122)</f>
        <v>Dom. Recep.  3101</v>
      </c>
      <c r="BF122" s="15" t="str">
        <f aca="false">IF(V122="","",V122)</f>
        <v>Honorarios 30717059111: oct 2025 - oct 2025</v>
      </c>
      <c r="BG122" s="15" t="n">
        <f aca="false">IF(W122="","",W122)</f>
        <v>8.02</v>
      </c>
      <c r="BH122" s="15" t="n">
        <f aca="false">IF(X122="","",X122)</f>
        <v>86863</v>
      </c>
      <c r="BI122" s="15" t="n">
        <f aca="false">IF(Y122="",0,Y122)</f>
        <v>0</v>
      </c>
      <c r="BJ122" s="11" t="n">
        <f aca="false">IF(Z122="","",Z122)</f>
        <v>696641.26</v>
      </c>
      <c r="BK122" s="15" t="n">
        <f aca="false">VLOOKUP(AA122,TiposIVA!$B$2:$C$11,2,0)</f>
        <v>5</v>
      </c>
      <c r="BL122" s="11" t="n">
        <f aca="false">IF(AB122="","",AB122)</f>
        <v>146294.66</v>
      </c>
      <c r="BM122" s="11" t="n">
        <f aca="false">IF(AC122="","",AC122)</f>
        <v>842935.92</v>
      </c>
      <c r="BN122" s="16" t="str">
        <f aca="false">IFERROR(VLOOKUP(AD122,TiposComprobantes!$B$2:$C$37,2,0),"")</f>
        <v/>
      </c>
      <c r="BO122" s="16" t="str">
        <f aca="false">IF(AE122="","",AE122)</f>
        <v/>
      </c>
      <c r="BP122" s="16" t="str">
        <f aca="false">IF(AF122="","",AF122)</f>
        <v/>
      </c>
      <c r="BQ122" s="16" t="str">
        <f aca="false">IFERROR(VLOOKUP(AG122,TiposTributos!$B$1:$C$12,2,0),"")</f>
        <v/>
      </c>
      <c r="BR122" s="16" t="str">
        <f aca="false">IF(AH122="","",AH122)</f>
        <v/>
      </c>
      <c r="BS122" s="11" t="n">
        <f aca="false">AI122</f>
        <v>0</v>
      </c>
      <c r="BT122" s="11" t="n">
        <f aca="false">AJ122*100</f>
        <v>0</v>
      </c>
      <c r="BU122" s="11" t="n">
        <f aca="false">AK122</f>
        <v>0</v>
      </c>
      <c r="BW122" s="15" t="str">
        <f aca="false">IF(F122="","",CONCATENATE(AM122,"|'",AN122,"'|'",AO122,"'|'",AP122,"'|'",AQ122,"'|'",AR122,"'|'",AS122,"'|'",AT122,"'|'",AU122,"'|",AV122,"|",AW122,"|",AX122,"|'",AY122,"'|",AZ122,"|",BA122,"|",BB122,"|'",BC122,"'|'",BD122,"'|'",BE122,"'|'",BF122,"'|",BG122,"|",BH122,"|",BI122,"|",BJ122,"|",BK122,"|",BL122,"|",BM122,"|",BN122,"|",BO122,"|",BP122,"|",BQ122,"|'",BR122,"'|",BS122,"|",BT122,"|",BU122))</f>
        <v>NO|'30650940667'|'Bustos &amp; Hope SH'|'Responsable Inscripto'|'22'|'18/11/2025'|'01/10/2025'|'31/10/2025'|'18/11/2025'|2|1|2|'Cuenta Corriente'|1|80|30717059111|'CONDOMINIO SAN LORENZO'|'Dom. Estudio 4547'|'Dom. Recep.  3101'|'Honorarios 30717059111: oct 2025 - oct 2025'|8,02|86863|0|696641,26|5|146294,66|842935,92|||||''|0|0|0</v>
      </c>
    </row>
    <row r="123" customFormat="false" ht="12.75" hidden="false" customHeight="false" outlineLevel="0" collapsed="false">
      <c r="A123" s="5" t="s">
        <v>88</v>
      </c>
      <c r="B123" s="1" t="n">
        <v>30650940667</v>
      </c>
      <c r="C123" s="5" t="s">
        <v>38</v>
      </c>
      <c r="D123" s="5" t="s">
        <v>39</v>
      </c>
      <c r="E123" s="1" t="n">
        <v>23</v>
      </c>
      <c r="F123" s="6" t="n">
        <f aca="true">TODAY()</f>
        <v>45979</v>
      </c>
      <c r="G123" s="7" t="n">
        <f aca="false">DATE(YEAR(H123),MONTH(H123),1)</f>
        <v>45931</v>
      </c>
      <c r="H123" s="7" t="n">
        <f aca="false">EOMONTH(F123,-1)</f>
        <v>45961</v>
      </c>
      <c r="I123" s="7" t="n">
        <f aca="false">F123</f>
        <v>45979</v>
      </c>
      <c r="J123" s="1" t="n">
        <v>2</v>
      </c>
      <c r="K123" s="5" t="s">
        <v>40</v>
      </c>
      <c r="L123" s="8" t="str">
        <f aca="false">IF(K123="","",RIGHT(K123,1))</f>
        <v>A</v>
      </c>
      <c r="M123" s="5" t="s">
        <v>54</v>
      </c>
      <c r="N123" s="5" t="s">
        <v>42</v>
      </c>
      <c r="O123" s="5" t="s">
        <v>43</v>
      </c>
      <c r="P123" s="8" t="str">
        <f aca="false">IF(K123="","",VLOOKUP(O123,CondicionReceptor!$B$2:$D$12,3,0))</f>
        <v>A;M;C</v>
      </c>
      <c r="Q123" s="5" t="s">
        <v>44</v>
      </c>
      <c r="R123" s="1" t="n">
        <v>33619471119</v>
      </c>
      <c r="S123" s="5" t="s">
        <v>124</v>
      </c>
      <c r="T123" s="1" t="str">
        <f aca="false">"Dom. Estudio "&amp;RANDBETWEEN(1,10000)</f>
        <v>Dom. Estudio 1141</v>
      </c>
      <c r="U123" s="1" t="str">
        <f aca="false">"Dom. Recep.  "&amp;RANDBETWEEN(1,10000)</f>
        <v>Dom. Recep.  6526</v>
      </c>
      <c r="V123" s="1" t="str">
        <f aca="false">"Honorarios "&amp;R123&amp;": "&amp;TEXT(G123,"mmm")&amp;" "&amp;YEAR(G123)&amp;" - "&amp;TEXT(H123,"mmm")&amp;" "&amp;YEAR(H123)</f>
        <v>Honorarios 33619471119: oct 2025 - oct 2025</v>
      </c>
      <c r="W123" s="1" t="n">
        <v>12.72</v>
      </c>
      <c r="X123" s="1" t="n">
        <v>86863</v>
      </c>
      <c r="Z123" s="9" t="n">
        <f aca="false">ROUND(W123*X123-Y123,2)</f>
        <v>1104897.36</v>
      </c>
      <c r="AA123" s="10" t="n">
        <v>0.21</v>
      </c>
      <c r="AB123" s="11" t="n">
        <f aca="false">ROUND(IFERROR(Z123*AA123,0),2)</f>
        <v>232028.45</v>
      </c>
      <c r="AC123" s="11" t="n">
        <f aca="false">AB123+Z123</f>
        <v>1336925.81</v>
      </c>
      <c r="AD123" s="5"/>
      <c r="AE123" s="12"/>
      <c r="AF123" s="12"/>
      <c r="AG123" s="13"/>
      <c r="AH123" s="12"/>
      <c r="AI123" s="12"/>
      <c r="AJ123" s="14"/>
      <c r="AK123" s="9" t="n">
        <f aca="false">AI123*AJ123</f>
        <v>0</v>
      </c>
      <c r="AM123" s="15" t="str">
        <f aca="false">+A123</f>
        <v>NO</v>
      </c>
      <c r="AN123" s="15" t="n">
        <f aca="false">+B123</f>
        <v>30650940667</v>
      </c>
      <c r="AO123" s="15" t="str">
        <f aca="false">+C123</f>
        <v>Bustos &amp; Hope SH</v>
      </c>
      <c r="AP123" s="15" t="str">
        <f aca="false">+D123</f>
        <v>Responsable Inscripto</v>
      </c>
      <c r="AQ123" s="15" t="n">
        <f aca="false">E123</f>
        <v>23</v>
      </c>
      <c r="AR123" s="15" t="str">
        <f aca="false">TEXT(DAY(F123),"00")&amp;"/"&amp;TEXT(MONTH(F123),"00")&amp;"/"&amp;YEAR(F123)</f>
        <v>18/11/2025</v>
      </c>
      <c r="AS123" s="15" t="str">
        <f aca="false">TEXT(DAY(G123),"00")&amp;"/"&amp;TEXT(MONTH(G123),"00")&amp;"/"&amp;YEAR(G123)</f>
        <v>01/10/2025</v>
      </c>
      <c r="AT123" s="15" t="str">
        <f aca="false">TEXT(DAY(H123),"00")&amp;"/"&amp;TEXT(MONTH(H123),"00")&amp;"/"&amp;YEAR(H123)</f>
        <v>31/10/2025</v>
      </c>
      <c r="AU123" s="15" t="str">
        <f aca="false">TEXT(DAY(I123),"00")&amp;"/"&amp;TEXT(MONTH(I123),"00")&amp;"/"&amp;YEAR(I123)</f>
        <v>18/11/2025</v>
      </c>
      <c r="AV123" s="15" t="n">
        <f aca="false">IF(J123="","",J123)</f>
        <v>2</v>
      </c>
      <c r="AW123" s="15" t="n">
        <f aca="false">IFERROR(VLOOKUP(K123,TiposComprobantes!$B$2:$C$37,2,0),"")</f>
        <v>1</v>
      </c>
      <c r="AX123" s="15" t="n">
        <f aca="false">IFERROR(VLOOKUP(M123,TipoConceptos!$B$2:$C$4,2,0),"")</f>
        <v>2</v>
      </c>
      <c r="AY123" s="15" t="str">
        <f aca="false">N123</f>
        <v>Cuenta Corriente</v>
      </c>
      <c r="AZ123" s="15" t="n">
        <f aca="false">IFERROR(VLOOKUP(O123,CondicionReceptor!$B$2:$C$12,2,0),0)</f>
        <v>1</v>
      </c>
      <c r="BA123" s="15" t="n">
        <f aca="false">IFERROR(VLOOKUP(Q123,TiposDocumentos!$B$2:$C$37,2,0),99)</f>
        <v>80</v>
      </c>
      <c r="BB123" s="15" t="n">
        <f aca="false">R123</f>
        <v>33619471119</v>
      </c>
      <c r="BC123" s="15" t="str">
        <f aca="false">IF(S123="","",S123)</f>
        <v>ESTABLECIMIENTO FORESTAL PRESORSA S A</v>
      </c>
      <c r="BD123" s="15" t="str">
        <f aca="false">IF(T123="","",T123)</f>
        <v>Dom. Estudio 1141</v>
      </c>
      <c r="BE123" s="15" t="str">
        <f aca="false">IF(U123="","",U123)</f>
        <v>Dom. Recep.  6526</v>
      </c>
      <c r="BF123" s="15" t="str">
        <f aca="false">IF(V123="","",V123)</f>
        <v>Honorarios 33619471119: oct 2025 - oct 2025</v>
      </c>
      <c r="BG123" s="15" t="n">
        <f aca="false">IF(W123="","",W123)</f>
        <v>12.72</v>
      </c>
      <c r="BH123" s="15" t="n">
        <f aca="false">IF(X123="","",X123)</f>
        <v>86863</v>
      </c>
      <c r="BI123" s="15" t="n">
        <f aca="false">IF(Y123="",0,Y123)</f>
        <v>0</v>
      </c>
      <c r="BJ123" s="11" t="n">
        <f aca="false">IF(Z123="","",Z123)</f>
        <v>1104897.36</v>
      </c>
      <c r="BK123" s="15" t="n">
        <f aca="false">VLOOKUP(AA123,TiposIVA!$B$2:$C$11,2,0)</f>
        <v>5</v>
      </c>
      <c r="BL123" s="11" t="n">
        <f aca="false">IF(AB123="","",AB123)</f>
        <v>232028.45</v>
      </c>
      <c r="BM123" s="11" t="n">
        <f aca="false">IF(AC123="","",AC123)</f>
        <v>1336925.81</v>
      </c>
      <c r="BN123" s="16" t="str">
        <f aca="false">IFERROR(VLOOKUP(AD123,TiposComprobantes!$B$2:$C$37,2,0),"")</f>
        <v/>
      </c>
      <c r="BO123" s="16" t="str">
        <f aca="false">IF(AE123="","",AE123)</f>
        <v/>
      </c>
      <c r="BP123" s="16" t="str">
        <f aca="false">IF(AF123="","",AF123)</f>
        <v/>
      </c>
      <c r="BQ123" s="16" t="str">
        <f aca="false">IFERROR(VLOOKUP(AG123,TiposTributos!$B$1:$C$12,2,0),"")</f>
        <v/>
      </c>
      <c r="BR123" s="16" t="str">
        <f aca="false">IF(AH123="","",AH123)</f>
        <v/>
      </c>
      <c r="BS123" s="11" t="n">
        <f aca="false">AI123</f>
        <v>0</v>
      </c>
      <c r="BT123" s="11" t="n">
        <f aca="false">AJ123*100</f>
        <v>0</v>
      </c>
      <c r="BU123" s="11" t="n">
        <f aca="false">AK123</f>
        <v>0</v>
      </c>
      <c r="BW123" s="15" t="str">
        <f aca="false">IF(F123="","",CONCATENATE(AM123,"|'",AN123,"'|'",AO123,"'|'",AP123,"'|'",AQ123,"'|'",AR123,"'|'",AS123,"'|'",AT123,"'|'",AU123,"'|",AV123,"|",AW123,"|",AX123,"|'",AY123,"'|",AZ123,"|",BA123,"|",BB123,"|'",BC123,"'|'",BD123,"'|'",BE123,"'|'",BF123,"'|",BG123,"|",BH123,"|",BI123,"|",BJ123,"|",BK123,"|",BL123,"|",BM123,"|",BN123,"|",BO123,"|",BP123,"|",BQ123,"|'",BR123,"'|",BS123,"|",BT123,"|",BU123))</f>
        <v>NO|'30650940667'|'Bustos &amp; Hope SH'|'Responsable Inscripto'|'23'|'18/11/2025'|'01/10/2025'|'31/10/2025'|'18/11/2025'|2|1|2|'Cuenta Corriente'|1|80|33619471119|'ESTABLECIMIENTO FORESTAL PRESORSA S A'|'Dom. Estudio 1141'|'Dom. Recep.  6526'|'Honorarios 33619471119: oct 2025 - oct 2025'|12,72|86863|0|1104897,36|5|232028,45|1336925,81|||||''|0|0|0</v>
      </c>
    </row>
    <row r="124" customFormat="false" ht="12.75" hidden="false" customHeight="false" outlineLevel="0" collapsed="false">
      <c r="A124" s="5" t="s">
        <v>88</v>
      </c>
      <c r="B124" s="1" t="n">
        <v>30650940667</v>
      </c>
      <c r="C124" s="5" t="s">
        <v>38</v>
      </c>
      <c r="D124" s="5" t="s">
        <v>39</v>
      </c>
      <c r="E124" s="1" t="n">
        <v>24</v>
      </c>
      <c r="F124" s="6" t="n">
        <f aca="true">TODAY()</f>
        <v>45979</v>
      </c>
      <c r="G124" s="7" t="n">
        <f aca="false">DATE(YEAR(H124),MONTH(H124),1)</f>
        <v>45931</v>
      </c>
      <c r="H124" s="7" t="n">
        <f aca="false">EOMONTH(F124,-1)</f>
        <v>45961</v>
      </c>
      <c r="I124" s="7" t="n">
        <f aca="false">F124</f>
        <v>45979</v>
      </c>
      <c r="J124" s="1" t="n">
        <v>2</v>
      </c>
      <c r="K124" s="5" t="s">
        <v>40</v>
      </c>
      <c r="L124" s="8" t="str">
        <f aca="false">IF(K124="","",RIGHT(K124,1))</f>
        <v>A</v>
      </c>
      <c r="M124" s="5" t="s">
        <v>54</v>
      </c>
      <c r="N124" s="5" t="s">
        <v>42</v>
      </c>
      <c r="O124" s="5" t="s">
        <v>43</v>
      </c>
      <c r="P124" s="8" t="str">
        <f aca="false">IF(K124="","",VLOOKUP(O124,CondicionReceptor!$B$2:$D$12,3,0))</f>
        <v>A;M;C</v>
      </c>
      <c r="Q124" s="5" t="s">
        <v>44</v>
      </c>
      <c r="R124" s="1" t="n">
        <v>33653520439</v>
      </c>
      <c r="S124" s="5" t="s">
        <v>125</v>
      </c>
      <c r="T124" s="1" t="str">
        <f aca="false">"Dom. Estudio "&amp;RANDBETWEEN(1,10000)</f>
        <v>Dom. Estudio 5493</v>
      </c>
      <c r="U124" s="1" t="str">
        <f aca="false">"Dom. Recep.  "&amp;RANDBETWEEN(1,10000)</f>
        <v>Dom. Recep.  6560</v>
      </c>
      <c r="V124" s="1" t="str">
        <f aca="false">"Honorarios "&amp;R124&amp;": "&amp;TEXT(G124,"mmm")&amp;" "&amp;YEAR(G124)&amp;" - "&amp;TEXT(H124,"mmm")&amp;" "&amp;YEAR(H124)</f>
        <v>Honorarios 33653520439: oct 2025 - oct 2025</v>
      </c>
      <c r="W124" s="1" t="n">
        <v>14.34</v>
      </c>
      <c r="X124" s="1" t="n">
        <v>86863</v>
      </c>
      <c r="Z124" s="9" t="n">
        <f aca="false">ROUND(W124*X124-Y124,2)</f>
        <v>1245615.42</v>
      </c>
      <c r="AA124" s="10" t="n">
        <v>0.21</v>
      </c>
      <c r="AB124" s="11" t="n">
        <f aca="false">ROUND(IFERROR(Z124*AA124,0),2)</f>
        <v>261579.24</v>
      </c>
      <c r="AC124" s="11" t="n">
        <f aca="false">AB124+Z124</f>
        <v>1507194.66</v>
      </c>
      <c r="AD124" s="5"/>
      <c r="AE124" s="12"/>
      <c r="AF124" s="12"/>
      <c r="AG124" s="13"/>
      <c r="AH124" s="12"/>
      <c r="AI124" s="12"/>
      <c r="AJ124" s="14"/>
      <c r="AK124" s="9" t="n">
        <f aca="false">AI124*AJ124</f>
        <v>0</v>
      </c>
      <c r="AM124" s="15" t="str">
        <f aca="false">+A124</f>
        <v>NO</v>
      </c>
      <c r="AN124" s="15" t="n">
        <f aca="false">+B124</f>
        <v>30650940667</v>
      </c>
      <c r="AO124" s="15" t="str">
        <f aca="false">+C124</f>
        <v>Bustos &amp; Hope SH</v>
      </c>
      <c r="AP124" s="15" t="str">
        <f aca="false">+D124</f>
        <v>Responsable Inscripto</v>
      </c>
      <c r="AQ124" s="15" t="n">
        <f aca="false">E124</f>
        <v>24</v>
      </c>
      <c r="AR124" s="15" t="str">
        <f aca="false">TEXT(DAY(F124),"00")&amp;"/"&amp;TEXT(MONTH(F124),"00")&amp;"/"&amp;YEAR(F124)</f>
        <v>18/11/2025</v>
      </c>
      <c r="AS124" s="15" t="str">
        <f aca="false">TEXT(DAY(G124),"00")&amp;"/"&amp;TEXT(MONTH(G124),"00")&amp;"/"&amp;YEAR(G124)</f>
        <v>01/10/2025</v>
      </c>
      <c r="AT124" s="15" t="str">
        <f aca="false">TEXT(DAY(H124),"00")&amp;"/"&amp;TEXT(MONTH(H124),"00")&amp;"/"&amp;YEAR(H124)</f>
        <v>31/10/2025</v>
      </c>
      <c r="AU124" s="15" t="str">
        <f aca="false">TEXT(DAY(I124),"00")&amp;"/"&amp;TEXT(MONTH(I124),"00")&amp;"/"&amp;YEAR(I124)</f>
        <v>18/11/2025</v>
      </c>
      <c r="AV124" s="15" t="n">
        <f aca="false">IF(J124="","",J124)</f>
        <v>2</v>
      </c>
      <c r="AW124" s="15" t="n">
        <f aca="false">IFERROR(VLOOKUP(K124,TiposComprobantes!$B$2:$C$37,2,0),"")</f>
        <v>1</v>
      </c>
      <c r="AX124" s="15" t="n">
        <f aca="false">IFERROR(VLOOKUP(M124,TipoConceptos!$B$2:$C$4,2,0),"")</f>
        <v>2</v>
      </c>
      <c r="AY124" s="15" t="str">
        <f aca="false">N124</f>
        <v>Cuenta Corriente</v>
      </c>
      <c r="AZ124" s="15" t="n">
        <f aca="false">IFERROR(VLOOKUP(O124,CondicionReceptor!$B$2:$C$12,2,0),0)</f>
        <v>1</v>
      </c>
      <c r="BA124" s="15" t="n">
        <f aca="false">IFERROR(VLOOKUP(Q124,TiposDocumentos!$B$2:$C$37,2,0),99)</f>
        <v>80</v>
      </c>
      <c r="BB124" s="15" t="n">
        <f aca="false">R124</f>
        <v>33653520439</v>
      </c>
      <c r="BC124" s="15" t="str">
        <f aca="false">IF(S124="","",S124)</f>
        <v>FAX SRL</v>
      </c>
      <c r="BD124" s="15" t="str">
        <f aca="false">IF(T124="","",T124)</f>
        <v>Dom. Estudio 5493</v>
      </c>
      <c r="BE124" s="15" t="str">
        <f aca="false">IF(U124="","",U124)</f>
        <v>Dom. Recep.  6560</v>
      </c>
      <c r="BF124" s="15" t="str">
        <f aca="false">IF(V124="","",V124)</f>
        <v>Honorarios 33653520439: oct 2025 - oct 2025</v>
      </c>
      <c r="BG124" s="15" t="n">
        <f aca="false">IF(W124="","",W124)</f>
        <v>14.34</v>
      </c>
      <c r="BH124" s="15" t="n">
        <f aca="false">IF(X124="","",X124)</f>
        <v>86863</v>
      </c>
      <c r="BI124" s="15" t="n">
        <f aca="false">IF(Y124="",0,Y124)</f>
        <v>0</v>
      </c>
      <c r="BJ124" s="11" t="n">
        <f aca="false">IF(Z124="","",Z124)</f>
        <v>1245615.42</v>
      </c>
      <c r="BK124" s="15" t="n">
        <f aca="false">VLOOKUP(AA124,TiposIVA!$B$2:$C$11,2,0)</f>
        <v>5</v>
      </c>
      <c r="BL124" s="11" t="n">
        <f aca="false">IF(AB124="","",AB124)</f>
        <v>261579.24</v>
      </c>
      <c r="BM124" s="11" t="n">
        <f aca="false">IF(AC124="","",AC124)</f>
        <v>1507194.66</v>
      </c>
      <c r="BN124" s="16" t="str">
        <f aca="false">IFERROR(VLOOKUP(AD124,TiposComprobantes!$B$2:$C$37,2,0),"")</f>
        <v/>
      </c>
      <c r="BO124" s="16" t="str">
        <f aca="false">IF(AE124="","",AE124)</f>
        <v/>
      </c>
      <c r="BP124" s="16" t="str">
        <f aca="false">IF(AF124="","",AF124)</f>
        <v/>
      </c>
      <c r="BQ124" s="16" t="str">
        <f aca="false">IFERROR(VLOOKUP(AG124,TiposTributos!$B$1:$C$12,2,0),"")</f>
        <v/>
      </c>
      <c r="BR124" s="16" t="str">
        <f aca="false">IF(AH124="","",AH124)</f>
        <v/>
      </c>
      <c r="BS124" s="11" t="n">
        <f aca="false">AI124</f>
        <v>0</v>
      </c>
      <c r="BT124" s="11" t="n">
        <f aca="false">AJ124*100</f>
        <v>0</v>
      </c>
      <c r="BU124" s="11" t="n">
        <f aca="false">AK124</f>
        <v>0</v>
      </c>
      <c r="BW124" s="15" t="str">
        <f aca="false">IF(F124="","",CONCATENATE(AM124,"|'",AN124,"'|'",AO124,"'|'",AP124,"'|'",AQ124,"'|'",AR124,"'|'",AS124,"'|'",AT124,"'|'",AU124,"'|",AV124,"|",AW124,"|",AX124,"|'",AY124,"'|",AZ124,"|",BA124,"|",BB124,"|'",BC124,"'|'",BD124,"'|'",BE124,"'|'",BF124,"'|",BG124,"|",BH124,"|",BI124,"|",BJ124,"|",BK124,"|",BL124,"|",BM124,"|",BN124,"|",BO124,"|",BP124,"|",BQ124,"|'",BR124,"'|",BS124,"|",BT124,"|",BU124))</f>
        <v>NO|'30650940667'|'Bustos &amp; Hope SH'|'Responsable Inscripto'|'24'|'18/11/2025'|'01/10/2025'|'31/10/2025'|'18/11/2025'|2|1|2|'Cuenta Corriente'|1|80|33653520439|'FAX SRL'|'Dom. Estudio 5493'|'Dom. Recep.  6560'|'Honorarios 33653520439: oct 2025 - oct 2025'|14,34|86863|0|1245615,42|5|261579,24|1507194,66|||||''|0|0|0</v>
      </c>
    </row>
    <row r="125" customFormat="false" ht="12.75" hidden="false" customHeight="false" outlineLevel="0" collapsed="false">
      <c r="A125" s="5" t="s">
        <v>88</v>
      </c>
      <c r="B125" s="1" t="n">
        <v>30650940667</v>
      </c>
      <c r="C125" s="5" t="s">
        <v>38</v>
      </c>
      <c r="D125" s="5" t="s">
        <v>39</v>
      </c>
      <c r="E125" s="1" t="n">
        <v>25</v>
      </c>
      <c r="F125" s="6" t="n">
        <f aca="true">TODAY()</f>
        <v>45979</v>
      </c>
      <c r="G125" s="7" t="n">
        <f aca="false">DATE(YEAR(H125),MONTH(H125),1)</f>
        <v>45931</v>
      </c>
      <c r="H125" s="7" t="n">
        <f aca="false">EOMONTH(F125,-1)</f>
        <v>45961</v>
      </c>
      <c r="I125" s="7" t="n">
        <f aca="false">F125</f>
        <v>45979</v>
      </c>
      <c r="J125" s="1" t="n">
        <v>2</v>
      </c>
      <c r="K125" s="5" t="s">
        <v>40</v>
      </c>
      <c r="L125" s="8" t="str">
        <f aca="false">IF(K125="","",RIGHT(K125,1))</f>
        <v>A</v>
      </c>
      <c r="M125" s="5" t="s">
        <v>54</v>
      </c>
      <c r="N125" s="5" t="s">
        <v>42</v>
      </c>
      <c r="O125" s="5" t="s">
        <v>43</v>
      </c>
      <c r="P125" s="8" t="str">
        <f aca="false">IF(K125="","",VLOOKUP(O125,CondicionReceptor!$B$2:$D$12,3,0))</f>
        <v>A;M;C</v>
      </c>
      <c r="Q125" s="5" t="s">
        <v>44</v>
      </c>
      <c r="R125" s="1" t="n">
        <v>33712370829</v>
      </c>
      <c r="S125" s="5" t="s">
        <v>126</v>
      </c>
      <c r="T125" s="1" t="str">
        <f aca="false">"Dom. Estudio "&amp;RANDBETWEEN(1,10000)</f>
        <v>Dom. Estudio 3260</v>
      </c>
      <c r="U125" s="1" t="str">
        <f aca="false">"Dom. Recep.  "&amp;RANDBETWEEN(1,10000)</f>
        <v>Dom. Recep.  3162</v>
      </c>
      <c r="V125" s="1" t="str">
        <f aca="false">"Honorarios "&amp;R125&amp;": "&amp;TEXT(G125,"mmm")&amp;" "&amp;YEAR(G125)&amp;" - "&amp;TEXT(H125,"mmm")&amp;" "&amp;YEAR(H125)</f>
        <v>Honorarios 33712370829: oct 2025 - oct 2025</v>
      </c>
      <c r="W125" s="1" t="n">
        <v>8.37</v>
      </c>
      <c r="X125" s="1" t="n">
        <v>86863</v>
      </c>
      <c r="Z125" s="9" t="n">
        <f aca="false">ROUND(W125*X125-Y125,2)</f>
        <v>727043.31</v>
      </c>
      <c r="AA125" s="10" t="n">
        <v>0.21</v>
      </c>
      <c r="AB125" s="11" t="n">
        <f aca="false">ROUND(IFERROR(Z125*AA125,0),2)</f>
        <v>152679.1</v>
      </c>
      <c r="AC125" s="11" t="n">
        <f aca="false">AB125+Z125</f>
        <v>879722.41</v>
      </c>
      <c r="AD125" s="5"/>
      <c r="AE125" s="12"/>
      <c r="AF125" s="12"/>
      <c r="AG125" s="13"/>
      <c r="AH125" s="12"/>
      <c r="AI125" s="12"/>
      <c r="AJ125" s="14"/>
      <c r="AK125" s="9" t="n">
        <f aca="false">AI125*AJ125</f>
        <v>0</v>
      </c>
      <c r="AM125" s="15" t="str">
        <f aca="false">+A125</f>
        <v>NO</v>
      </c>
      <c r="AN125" s="15" t="n">
        <f aca="false">+B125</f>
        <v>30650940667</v>
      </c>
      <c r="AO125" s="15" t="str">
        <f aca="false">+C125</f>
        <v>Bustos &amp; Hope SH</v>
      </c>
      <c r="AP125" s="15" t="str">
        <f aca="false">+D125</f>
        <v>Responsable Inscripto</v>
      </c>
      <c r="AQ125" s="15" t="n">
        <f aca="false">E125</f>
        <v>25</v>
      </c>
      <c r="AR125" s="15" t="str">
        <f aca="false">TEXT(DAY(F125),"00")&amp;"/"&amp;TEXT(MONTH(F125),"00")&amp;"/"&amp;YEAR(F125)</f>
        <v>18/11/2025</v>
      </c>
      <c r="AS125" s="15" t="str">
        <f aca="false">TEXT(DAY(G125),"00")&amp;"/"&amp;TEXT(MONTH(G125),"00")&amp;"/"&amp;YEAR(G125)</f>
        <v>01/10/2025</v>
      </c>
      <c r="AT125" s="15" t="str">
        <f aca="false">TEXT(DAY(H125),"00")&amp;"/"&amp;TEXT(MONTH(H125),"00")&amp;"/"&amp;YEAR(H125)</f>
        <v>31/10/2025</v>
      </c>
      <c r="AU125" s="15" t="str">
        <f aca="false">TEXT(DAY(I125),"00")&amp;"/"&amp;TEXT(MONTH(I125),"00")&amp;"/"&amp;YEAR(I125)</f>
        <v>18/11/2025</v>
      </c>
      <c r="AV125" s="15" t="n">
        <f aca="false">IF(J125="","",J125)</f>
        <v>2</v>
      </c>
      <c r="AW125" s="15" t="n">
        <f aca="false">IFERROR(VLOOKUP(K125,TiposComprobantes!$B$2:$C$37,2,0),"")</f>
        <v>1</v>
      </c>
      <c r="AX125" s="15" t="n">
        <f aca="false">IFERROR(VLOOKUP(M125,TipoConceptos!$B$2:$C$4,2,0),"")</f>
        <v>2</v>
      </c>
      <c r="AY125" s="15" t="str">
        <f aca="false">N125</f>
        <v>Cuenta Corriente</v>
      </c>
      <c r="AZ125" s="15" t="n">
        <f aca="false">IFERROR(VLOOKUP(O125,CondicionReceptor!$B$2:$C$12,2,0),0)</f>
        <v>1</v>
      </c>
      <c r="BA125" s="15" t="n">
        <f aca="false">IFERROR(VLOOKUP(Q125,TiposDocumentos!$B$2:$C$37,2,0),99)</f>
        <v>80</v>
      </c>
      <c r="BB125" s="15" t="n">
        <f aca="false">R125</f>
        <v>33712370829</v>
      </c>
      <c r="BC125" s="15" t="str">
        <f aca="false">IF(S125="","",S125)</f>
        <v>KM 0 S.A</v>
      </c>
      <c r="BD125" s="15" t="str">
        <f aca="false">IF(T125="","",T125)</f>
        <v>Dom. Estudio 3260</v>
      </c>
      <c r="BE125" s="15" t="str">
        <f aca="false">IF(U125="","",U125)</f>
        <v>Dom. Recep.  3162</v>
      </c>
      <c r="BF125" s="15" t="str">
        <f aca="false">IF(V125="","",V125)</f>
        <v>Honorarios 33712370829: oct 2025 - oct 2025</v>
      </c>
      <c r="BG125" s="15" t="n">
        <f aca="false">IF(W125="","",W125)</f>
        <v>8.37</v>
      </c>
      <c r="BH125" s="15" t="n">
        <f aca="false">IF(X125="","",X125)</f>
        <v>86863</v>
      </c>
      <c r="BI125" s="15" t="n">
        <f aca="false">IF(Y125="",0,Y125)</f>
        <v>0</v>
      </c>
      <c r="BJ125" s="11" t="n">
        <f aca="false">IF(Z125="","",Z125)</f>
        <v>727043.31</v>
      </c>
      <c r="BK125" s="15" t="n">
        <f aca="false">VLOOKUP(AA125,TiposIVA!$B$2:$C$11,2,0)</f>
        <v>5</v>
      </c>
      <c r="BL125" s="11" t="n">
        <f aca="false">IF(AB125="","",AB125)</f>
        <v>152679.1</v>
      </c>
      <c r="BM125" s="11" t="n">
        <f aca="false">IF(AC125="","",AC125)</f>
        <v>879722.41</v>
      </c>
      <c r="BN125" s="16" t="str">
        <f aca="false">IFERROR(VLOOKUP(AD125,TiposComprobantes!$B$2:$C$37,2,0),"")</f>
        <v/>
      </c>
      <c r="BO125" s="16" t="str">
        <f aca="false">IF(AE125="","",AE125)</f>
        <v/>
      </c>
      <c r="BP125" s="16" t="str">
        <f aca="false">IF(AF125="","",AF125)</f>
        <v/>
      </c>
      <c r="BQ125" s="16" t="str">
        <f aca="false">IFERROR(VLOOKUP(AG125,TiposTributos!$B$1:$C$12,2,0),"")</f>
        <v/>
      </c>
      <c r="BR125" s="16" t="str">
        <f aca="false">IF(AH125="","",AH125)</f>
        <v/>
      </c>
      <c r="BS125" s="11" t="n">
        <f aca="false">AI125</f>
        <v>0</v>
      </c>
      <c r="BT125" s="11" t="n">
        <f aca="false">AJ125*100</f>
        <v>0</v>
      </c>
      <c r="BU125" s="11" t="n">
        <f aca="false">AK125</f>
        <v>0</v>
      </c>
      <c r="BW125" s="15" t="str">
        <f aca="false">IF(F125="","",CONCATENATE(AM125,"|'",AN125,"'|'",AO125,"'|'",AP125,"'|'",AQ125,"'|'",AR125,"'|'",AS125,"'|'",AT125,"'|'",AU125,"'|",AV125,"|",AW125,"|",AX125,"|'",AY125,"'|",AZ125,"|",BA125,"|",BB125,"|'",BC125,"'|'",BD125,"'|'",BE125,"'|'",BF125,"'|",BG125,"|",BH125,"|",BI125,"|",BJ125,"|",BK125,"|",BL125,"|",BM125,"|",BN125,"|",BO125,"|",BP125,"|",BQ125,"|'",BR125,"'|",BS125,"|",BT125,"|",BU125))</f>
        <v>NO|'30650940667'|'Bustos &amp; Hope SH'|'Responsable Inscripto'|'25'|'18/11/2025'|'01/10/2025'|'31/10/2025'|'18/11/2025'|2|1|2|'Cuenta Corriente'|1|80|33712370829|'KM 0 S.A'|'Dom. Estudio 3260'|'Dom. Recep.  3162'|'Honorarios 33712370829: oct 2025 - oct 2025'|8,37|86863|0|727043,31|5|152679,1|879722,41|||||''|0|0|0</v>
      </c>
    </row>
    <row r="126" customFormat="false" ht="12.75" hidden="false" customHeight="false" outlineLevel="0" collapsed="false">
      <c r="A126" s="5" t="s">
        <v>88</v>
      </c>
      <c r="B126" s="1" t="n">
        <v>30650940667</v>
      </c>
      <c r="C126" s="5" t="s">
        <v>38</v>
      </c>
      <c r="D126" s="5" t="s">
        <v>39</v>
      </c>
      <c r="E126" s="1" t="n">
        <v>26</v>
      </c>
      <c r="F126" s="6" t="n">
        <f aca="true">TODAY()</f>
        <v>45979</v>
      </c>
      <c r="G126" s="7" t="n">
        <f aca="false">DATE(YEAR(H126),MONTH(H126),1)</f>
        <v>45931</v>
      </c>
      <c r="H126" s="7" t="n">
        <f aca="false">EOMONTH(F126,-1)</f>
        <v>45961</v>
      </c>
      <c r="I126" s="7" t="n">
        <f aca="false">F126</f>
        <v>45979</v>
      </c>
      <c r="J126" s="1" t="n">
        <v>2</v>
      </c>
      <c r="K126" s="5" t="s">
        <v>40</v>
      </c>
      <c r="L126" s="8" t="str">
        <f aca="false">IF(K126="","",RIGHT(K126,1))</f>
        <v>A</v>
      </c>
      <c r="M126" s="5" t="s">
        <v>54</v>
      </c>
      <c r="N126" s="5" t="s">
        <v>42</v>
      </c>
      <c r="O126" s="5" t="s">
        <v>43</v>
      </c>
      <c r="P126" s="8" t="str">
        <f aca="false">IF(K126="","",VLOOKUP(O126,CondicionReceptor!$B$2:$D$12,3,0))</f>
        <v>A;M;C</v>
      </c>
      <c r="Q126" s="5" t="s">
        <v>44</v>
      </c>
      <c r="R126" s="1" t="n">
        <v>33712529909</v>
      </c>
      <c r="S126" s="5" t="s">
        <v>127</v>
      </c>
      <c r="T126" s="1" t="str">
        <f aca="false">"Dom. Estudio "&amp;RANDBETWEEN(1,10000)</f>
        <v>Dom. Estudio 8945</v>
      </c>
      <c r="U126" s="1" t="str">
        <f aca="false">"Dom. Recep.  "&amp;RANDBETWEEN(1,10000)</f>
        <v>Dom. Recep.  2575</v>
      </c>
      <c r="V126" s="1" t="str">
        <f aca="false">"Honorarios "&amp;R126&amp;": "&amp;TEXT(G126,"mmm")&amp;" "&amp;YEAR(G126)&amp;" - "&amp;TEXT(H126,"mmm")&amp;" "&amp;YEAR(H126)</f>
        <v>Honorarios 33712529909: oct 2025 - oct 2025</v>
      </c>
      <c r="W126" s="1" t="n">
        <v>11.33</v>
      </c>
      <c r="X126" s="1" t="n">
        <v>86863</v>
      </c>
      <c r="Z126" s="9" t="n">
        <f aca="false">ROUND(W126*X126-Y126,2)</f>
        <v>984157.79</v>
      </c>
      <c r="AA126" s="10" t="n">
        <v>0.21</v>
      </c>
      <c r="AB126" s="11" t="n">
        <f aca="false">ROUND(IFERROR(Z126*AA126,0),2)</f>
        <v>206673.14</v>
      </c>
      <c r="AC126" s="11" t="n">
        <f aca="false">AB126+Z126</f>
        <v>1190830.93</v>
      </c>
      <c r="AD126" s="5"/>
      <c r="AE126" s="12"/>
      <c r="AF126" s="12"/>
      <c r="AG126" s="13"/>
      <c r="AH126" s="12"/>
      <c r="AI126" s="12"/>
      <c r="AJ126" s="14"/>
      <c r="AK126" s="9" t="n">
        <f aca="false">AI126*AJ126</f>
        <v>0</v>
      </c>
      <c r="AM126" s="15" t="str">
        <f aca="false">+A126</f>
        <v>NO</v>
      </c>
      <c r="AN126" s="15" t="n">
        <f aca="false">+B126</f>
        <v>30650940667</v>
      </c>
      <c r="AO126" s="15" t="str">
        <f aca="false">+C126</f>
        <v>Bustos &amp; Hope SH</v>
      </c>
      <c r="AP126" s="15" t="str">
        <f aca="false">+D126</f>
        <v>Responsable Inscripto</v>
      </c>
      <c r="AQ126" s="15" t="n">
        <f aca="false">E126</f>
        <v>26</v>
      </c>
      <c r="AR126" s="15" t="str">
        <f aca="false">TEXT(DAY(F126),"00")&amp;"/"&amp;TEXT(MONTH(F126),"00")&amp;"/"&amp;YEAR(F126)</f>
        <v>18/11/2025</v>
      </c>
      <c r="AS126" s="15" t="str">
        <f aca="false">TEXT(DAY(G126),"00")&amp;"/"&amp;TEXT(MONTH(G126),"00")&amp;"/"&amp;YEAR(G126)</f>
        <v>01/10/2025</v>
      </c>
      <c r="AT126" s="15" t="str">
        <f aca="false">TEXT(DAY(H126),"00")&amp;"/"&amp;TEXT(MONTH(H126),"00")&amp;"/"&amp;YEAR(H126)</f>
        <v>31/10/2025</v>
      </c>
      <c r="AU126" s="15" t="str">
        <f aca="false">TEXT(DAY(I126),"00")&amp;"/"&amp;TEXT(MONTH(I126),"00")&amp;"/"&amp;YEAR(I126)</f>
        <v>18/11/2025</v>
      </c>
      <c r="AV126" s="15" t="n">
        <f aca="false">IF(J126="","",J126)</f>
        <v>2</v>
      </c>
      <c r="AW126" s="15" t="n">
        <f aca="false">IFERROR(VLOOKUP(K126,TiposComprobantes!$B$2:$C$37,2,0),"")</f>
        <v>1</v>
      </c>
      <c r="AX126" s="15" t="n">
        <f aca="false">IFERROR(VLOOKUP(M126,TipoConceptos!$B$2:$C$4,2,0),"")</f>
        <v>2</v>
      </c>
      <c r="AY126" s="15" t="str">
        <f aca="false">N126</f>
        <v>Cuenta Corriente</v>
      </c>
      <c r="AZ126" s="15" t="n">
        <f aca="false">IFERROR(VLOOKUP(O126,CondicionReceptor!$B$2:$C$12,2,0),0)</f>
        <v>1</v>
      </c>
      <c r="BA126" s="15" t="n">
        <f aca="false">IFERROR(VLOOKUP(Q126,TiposDocumentos!$B$2:$C$37,2,0),99)</f>
        <v>80</v>
      </c>
      <c r="BB126" s="15" t="n">
        <f aca="false">R126</f>
        <v>33712529909</v>
      </c>
      <c r="BC126" s="15" t="str">
        <f aca="false">IF(S126="","",S126)</f>
        <v>INMUEBLES SRL</v>
      </c>
      <c r="BD126" s="15" t="str">
        <f aca="false">IF(T126="","",T126)</f>
        <v>Dom. Estudio 8945</v>
      </c>
      <c r="BE126" s="15" t="str">
        <f aca="false">IF(U126="","",U126)</f>
        <v>Dom. Recep.  2575</v>
      </c>
      <c r="BF126" s="15" t="str">
        <f aca="false">IF(V126="","",V126)</f>
        <v>Honorarios 33712529909: oct 2025 - oct 2025</v>
      </c>
      <c r="BG126" s="15" t="n">
        <f aca="false">IF(W126="","",W126)</f>
        <v>11.33</v>
      </c>
      <c r="BH126" s="15" t="n">
        <f aca="false">IF(X126="","",X126)</f>
        <v>86863</v>
      </c>
      <c r="BI126" s="15" t="n">
        <f aca="false">IF(Y126="",0,Y126)</f>
        <v>0</v>
      </c>
      <c r="BJ126" s="11" t="n">
        <f aca="false">IF(Z126="","",Z126)</f>
        <v>984157.79</v>
      </c>
      <c r="BK126" s="15" t="n">
        <f aca="false">VLOOKUP(AA126,TiposIVA!$B$2:$C$11,2,0)</f>
        <v>5</v>
      </c>
      <c r="BL126" s="11" t="n">
        <f aca="false">IF(AB126="","",AB126)</f>
        <v>206673.14</v>
      </c>
      <c r="BM126" s="11" t="n">
        <f aca="false">IF(AC126="","",AC126)</f>
        <v>1190830.93</v>
      </c>
      <c r="BN126" s="16" t="str">
        <f aca="false">IFERROR(VLOOKUP(AD126,TiposComprobantes!$B$2:$C$37,2,0),"")</f>
        <v/>
      </c>
      <c r="BO126" s="16" t="str">
        <f aca="false">IF(AE126="","",AE126)</f>
        <v/>
      </c>
      <c r="BP126" s="16" t="str">
        <f aca="false">IF(AF126="","",AF126)</f>
        <v/>
      </c>
      <c r="BQ126" s="16" t="str">
        <f aca="false">IFERROR(VLOOKUP(AG126,TiposTributos!$B$1:$C$12,2,0),"")</f>
        <v/>
      </c>
      <c r="BR126" s="16" t="str">
        <f aca="false">IF(AH126="","",AH126)</f>
        <v/>
      </c>
      <c r="BS126" s="11" t="n">
        <f aca="false">AI126</f>
        <v>0</v>
      </c>
      <c r="BT126" s="11" t="n">
        <f aca="false">AJ126*100</f>
        <v>0</v>
      </c>
      <c r="BU126" s="11" t="n">
        <f aca="false">AK126</f>
        <v>0</v>
      </c>
      <c r="BW126" s="15" t="str">
        <f aca="false">IF(F126="","",CONCATENATE(AM126,"|'",AN126,"'|'",AO126,"'|'",AP126,"'|'",AQ126,"'|'",AR126,"'|'",AS126,"'|'",AT126,"'|'",AU126,"'|",AV126,"|",AW126,"|",AX126,"|'",AY126,"'|",AZ126,"|",BA126,"|",BB126,"|'",BC126,"'|'",BD126,"'|'",BE126,"'|'",BF126,"'|",BG126,"|",BH126,"|",BI126,"|",BJ126,"|",BK126,"|",BL126,"|",BM126,"|",BN126,"|",BO126,"|",BP126,"|",BQ126,"|'",BR126,"'|",BS126,"|",BT126,"|",BU126))</f>
        <v>NO|'30650940667'|'Bustos &amp; Hope SH'|'Responsable Inscripto'|'26'|'18/11/2025'|'01/10/2025'|'31/10/2025'|'18/11/2025'|2|1|2|'Cuenta Corriente'|1|80|33712529909|'INMUEBLES SRL'|'Dom. Estudio 8945'|'Dom. Recep.  2575'|'Honorarios 33712529909: oct 2025 - oct 2025'|11,33|86863|0|984157,79|5|206673,14|1190830,93|||||''|0|0|0</v>
      </c>
    </row>
    <row r="127" customFormat="false" ht="12.75" hidden="false" customHeight="false" outlineLevel="0" collapsed="false">
      <c r="A127" s="5" t="s">
        <v>88</v>
      </c>
      <c r="B127" s="1" t="n">
        <v>30650940667</v>
      </c>
      <c r="C127" s="5" t="s">
        <v>38</v>
      </c>
      <c r="D127" s="5" t="s">
        <v>39</v>
      </c>
      <c r="E127" s="1" t="n">
        <v>27</v>
      </c>
      <c r="F127" s="6" t="n">
        <f aca="true">TODAY()</f>
        <v>45979</v>
      </c>
      <c r="G127" s="7" t="n">
        <f aca="false">DATE(YEAR(H127),MONTH(H127),1)</f>
        <v>45931</v>
      </c>
      <c r="H127" s="7" t="n">
        <f aca="false">EOMONTH(F127,-1)</f>
        <v>45961</v>
      </c>
      <c r="I127" s="7" t="n">
        <f aca="false">F127</f>
        <v>45979</v>
      </c>
      <c r="J127" s="1" t="n">
        <v>2</v>
      </c>
      <c r="K127" s="5" t="s">
        <v>40</v>
      </c>
      <c r="L127" s="8" t="str">
        <f aca="false">IF(K127="","",RIGHT(K127,1))</f>
        <v>A</v>
      </c>
      <c r="M127" s="5" t="s">
        <v>54</v>
      </c>
      <c r="N127" s="5" t="s">
        <v>42</v>
      </c>
      <c r="O127" s="5" t="s">
        <v>128</v>
      </c>
      <c r="P127" s="8" t="str">
        <f aca="false">IF(K127="","",VLOOKUP(O127,CondicionReceptor!$B$2:$D$12,3,0))</f>
        <v>A;M;C</v>
      </c>
      <c r="Q127" s="5" t="s">
        <v>44</v>
      </c>
      <c r="R127" s="1" t="n">
        <v>20082750488</v>
      </c>
      <c r="S127" s="5" t="s">
        <v>129</v>
      </c>
      <c r="T127" s="1" t="str">
        <f aca="false">"Dom. Estudio "&amp;RANDBETWEEN(1,10000)</f>
        <v>Dom. Estudio 1347</v>
      </c>
      <c r="U127" s="1" t="str">
        <f aca="false">"Dom. Recep.  "&amp;RANDBETWEEN(1,10000)</f>
        <v>Dom. Recep.  1154</v>
      </c>
      <c r="V127" s="1" t="str">
        <f aca="false">"Honorarios "&amp;R127&amp;": "&amp;TEXT(G127,"mmm")&amp;" "&amp;YEAR(G127)&amp;" - "&amp;TEXT(H127,"mmm")&amp;" "&amp;YEAR(H127)</f>
        <v>Honorarios 20082750488: oct 2025 - oct 2025</v>
      </c>
      <c r="W127" s="1" t="n">
        <v>3.08</v>
      </c>
      <c r="X127" s="1" t="n">
        <v>86863</v>
      </c>
      <c r="Z127" s="9" t="n">
        <f aca="false">ROUND(W127*X127-Y127,2)</f>
        <v>267538.04</v>
      </c>
      <c r="AA127" s="10" t="n">
        <v>0.21</v>
      </c>
      <c r="AB127" s="11" t="n">
        <f aca="false">ROUND(IFERROR(Z127*AA127,0),2)</f>
        <v>56182.99</v>
      </c>
      <c r="AC127" s="11" t="n">
        <f aca="false">AB127+Z127</f>
        <v>323721.03</v>
      </c>
      <c r="AD127" s="5"/>
      <c r="AE127" s="12"/>
      <c r="AF127" s="12"/>
      <c r="AG127" s="13"/>
      <c r="AH127" s="12"/>
      <c r="AI127" s="12"/>
      <c r="AJ127" s="14"/>
      <c r="AK127" s="9" t="n">
        <f aca="false">AI127*AJ127</f>
        <v>0</v>
      </c>
      <c r="AM127" s="15" t="str">
        <f aca="false">+A127</f>
        <v>NO</v>
      </c>
      <c r="AN127" s="15" t="n">
        <f aca="false">+B127</f>
        <v>30650940667</v>
      </c>
      <c r="AO127" s="15" t="str">
        <f aca="false">+C127</f>
        <v>Bustos &amp; Hope SH</v>
      </c>
      <c r="AP127" s="15" t="str">
        <f aca="false">+D127</f>
        <v>Responsable Inscripto</v>
      </c>
      <c r="AQ127" s="15" t="n">
        <f aca="false">E127</f>
        <v>27</v>
      </c>
      <c r="AR127" s="15" t="str">
        <f aca="false">TEXT(DAY(F127),"00")&amp;"/"&amp;TEXT(MONTH(F127),"00")&amp;"/"&amp;YEAR(F127)</f>
        <v>18/11/2025</v>
      </c>
      <c r="AS127" s="15" t="str">
        <f aca="false">TEXT(DAY(G127),"00")&amp;"/"&amp;TEXT(MONTH(G127),"00")&amp;"/"&amp;YEAR(G127)</f>
        <v>01/10/2025</v>
      </c>
      <c r="AT127" s="15" t="str">
        <f aca="false">TEXT(DAY(H127),"00")&amp;"/"&amp;TEXT(MONTH(H127),"00")&amp;"/"&amp;YEAR(H127)</f>
        <v>31/10/2025</v>
      </c>
      <c r="AU127" s="15" t="str">
        <f aca="false">TEXT(DAY(I127),"00")&amp;"/"&amp;TEXT(MONTH(I127),"00")&amp;"/"&amp;YEAR(I127)</f>
        <v>18/11/2025</v>
      </c>
      <c r="AV127" s="15" t="n">
        <f aca="false">IF(J127="","",J127)</f>
        <v>2</v>
      </c>
      <c r="AW127" s="15" t="n">
        <f aca="false">IFERROR(VLOOKUP(K127,TiposComprobantes!$B$2:$C$37,2,0),"")</f>
        <v>1</v>
      </c>
      <c r="AX127" s="15" t="n">
        <f aca="false">IFERROR(VLOOKUP(M127,TipoConceptos!$B$2:$C$4,2,0),"")</f>
        <v>2</v>
      </c>
      <c r="AY127" s="15" t="str">
        <f aca="false">N127</f>
        <v>Cuenta Corriente</v>
      </c>
      <c r="AZ127" s="15" t="n">
        <f aca="false">IFERROR(VLOOKUP(O127,CondicionReceptor!$B$2:$C$12,2,0),0)</f>
        <v>6</v>
      </c>
      <c r="BA127" s="15" t="n">
        <f aca="false">IFERROR(VLOOKUP(Q127,TiposDocumentos!$B$2:$C$37,2,0),99)</f>
        <v>80</v>
      </c>
      <c r="BB127" s="15" t="n">
        <f aca="false">R127</f>
        <v>20082750488</v>
      </c>
      <c r="BC127" s="15" t="str">
        <f aca="false">IF(S127="","",S127)</f>
        <v>CASTRO OLIVERA CARLOS ENRIQUE</v>
      </c>
      <c r="BD127" s="15" t="str">
        <f aca="false">IF(T127="","",T127)</f>
        <v>Dom. Estudio 1347</v>
      </c>
      <c r="BE127" s="15" t="str">
        <f aca="false">IF(U127="","",U127)</f>
        <v>Dom. Recep.  1154</v>
      </c>
      <c r="BF127" s="15" t="str">
        <f aca="false">IF(V127="","",V127)</f>
        <v>Honorarios 20082750488: oct 2025 - oct 2025</v>
      </c>
      <c r="BG127" s="15" t="n">
        <f aca="false">IF(W127="","",W127)</f>
        <v>3.08</v>
      </c>
      <c r="BH127" s="15" t="n">
        <f aca="false">IF(X127="","",X127)</f>
        <v>86863</v>
      </c>
      <c r="BI127" s="15" t="n">
        <f aca="false">IF(Y127="",0,Y127)</f>
        <v>0</v>
      </c>
      <c r="BJ127" s="11" t="n">
        <f aca="false">IF(Z127="","",Z127)</f>
        <v>267538.04</v>
      </c>
      <c r="BK127" s="15" t="n">
        <f aca="false">VLOOKUP(AA127,TiposIVA!$B$2:$C$11,2,0)</f>
        <v>5</v>
      </c>
      <c r="BL127" s="11" t="n">
        <f aca="false">IF(AB127="","",AB127)</f>
        <v>56182.99</v>
      </c>
      <c r="BM127" s="11" t="n">
        <f aca="false">IF(AC127="","",AC127)</f>
        <v>323721.03</v>
      </c>
      <c r="BN127" s="16" t="str">
        <f aca="false">IFERROR(VLOOKUP(AD127,TiposComprobantes!$B$2:$C$37,2,0),"")</f>
        <v/>
      </c>
      <c r="BO127" s="16" t="str">
        <f aca="false">IF(AE127="","",AE127)</f>
        <v/>
      </c>
      <c r="BP127" s="16" t="str">
        <f aca="false">IF(AF127="","",AF127)</f>
        <v/>
      </c>
      <c r="BQ127" s="16" t="str">
        <f aca="false">IFERROR(VLOOKUP(AG127,TiposTributos!$B$1:$C$12,2,0),"")</f>
        <v/>
      </c>
      <c r="BR127" s="16" t="str">
        <f aca="false">IF(AH127="","",AH127)</f>
        <v/>
      </c>
      <c r="BS127" s="11" t="n">
        <f aca="false">AI127</f>
        <v>0</v>
      </c>
      <c r="BT127" s="11" t="n">
        <f aca="false">AJ127*100</f>
        <v>0</v>
      </c>
      <c r="BU127" s="11" t="n">
        <f aca="false">AK127</f>
        <v>0</v>
      </c>
      <c r="BW127" s="15" t="str">
        <f aca="false">IF(F127="","",CONCATENATE(AM127,"|'",AN127,"'|'",AO127,"'|'",AP127,"'|'",AQ127,"'|'",AR127,"'|'",AS127,"'|'",AT127,"'|'",AU127,"'|",AV127,"|",AW127,"|",AX127,"|'",AY127,"'|",AZ127,"|",BA127,"|",BB127,"|'",BC127,"'|'",BD127,"'|'",BE127,"'|'",BF127,"'|",BG127,"|",BH127,"|",BI127,"|",BJ127,"|",BK127,"|",BL127,"|",BM127,"|",BN127,"|",BO127,"|",BP127,"|",BQ127,"|'",BR127,"'|",BS127,"|",BT127,"|",BU127))</f>
        <v>NO|'30650940667'|'Bustos &amp; Hope SH'|'Responsable Inscripto'|'27'|'18/11/2025'|'01/10/2025'|'31/10/2025'|'18/11/2025'|2|1|2|'Cuenta Corriente'|6|80|20082750488|'CASTRO OLIVERA CARLOS ENRIQUE'|'Dom. Estudio 1347'|'Dom. Recep.  1154'|'Honorarios 20082750488: oct 2025 - oct 2025'|3,08|86863|0|267538,04|5|56182,99|323721,03|||||''|0|0|0</v>
      </c>
    </row>
    <row r="128" customFormat="false" ht="12.75" hidden="false" customHeight="false" outlineLevel="0" collapsed="false">
      <c r="A128" s="5" t="s">
        <v>88</v>
      </c>
      <c r="B128" s="1" t="n">
        <v>30650940667</v>
      </c>
      <c r="C128" s="5" t="s">
        <v>38</v>
      </c>
      <c r="D128" s="5" t="s">
        <v>39</v>
      </c>
      <c r="E128" s="1" t="n">
        <v>28</v>
      </c>
      <c r="F128" s="6" t="n">
        <f aca="true">TODAY()</f>
        <v>45979</v>
      </c>
      <c r="G128" s="7" t="n">
        <f aca="false">DATE(YEAR(H128),MONTH(H128),1)</f>
        <v>45931</v>
      </c>
      <c r="H128" s="7" t="n">
        <f aca="false">EOMONTH(F128,-1)</f>
        <v>45961</v>
      </c>
      <c r="I128" s="7" t="n">
        <f aca="false">F128</f>
        <v>45979</v>
      </c>
      <c r="J128" s="1" t="n">
        <v>2</v>
      </c>
      <c r="K128" s="5" t="s">
        <v>40</v>
      </c>
      <c r="L128" s="8" t="str">
        <f aca="false">IF(K128="","",RIGHT(K128,1))</f>
        <v>A</v>
      </c>
      <c r="M128" s="5" t="s">
        <v>54</v>
      </c>
      <c r="N128" s="5" t="s">
        <v>42</v>
      </c>
      <c r="O128" s="5" t="s">
        <v>128</v>
      </c>
      <c r="P128" s="8" t="str">
        <f aca="false">IF(K128="","",VLOOKUP(O128,CondicionReceptor!$B$2:$D$12,3,0))</f>
        <v>A;M;C</v>
      </c>
      <c r="Q128" s="5" t="s">
        <v>44</v>
      </c>
      <c r="R128" s="1" t="n">
        <v>20149466356</v>
      </c>
      <c r="S128" s="5" t="s">
        <v>130</v>
      </c>
      <c r="T128" s="1" t="str">
        <f aca="false">"Dom. Estudio "&amp;RANDBETWEEN(1,10000)</f>
        <v>Dom. Estudio 5254</v>
      </c>
      <c r="U128" s="1" t="str">
        <f aca="false">"Dom. Recep.  "&amp;RANDBETWEEN(1,10000)</f>
        <v>Dom. Recep.  6061</v>
      </c>
      <c r="V128" s="1" t="str">
        <f aca="false">"Honorarios "&amp;R128&amp;": "&amp;TEXT(G128,"mmm")&amp;" "&amp;YEAR(G128)&amp;" - "&amp;TEXT(H128,"mmm")&amp;" "&amp;YEAR(H128)</f>
        <v>Honorarios 20149466356: oct 2025 - oct 2025</v>
      </c>
      <c r="W128" s="1" t="n">
        <v>5.47</v>
      </c>
      <c r="X128" s="1" t="n">
        <v>86863</v>
      </c>
      <c r="Z128" s="9" t="n">
        <f aca="false">ROUND(W128*X128-Y128,2)</f>
        <v>475140.61</v>
      </c>
      <c r="AA128" s="10" t="n">
        <v>0.21</v>
      </c>
      <c r="AB128" s="11" t="n">
        <f aca="false">ROUND(IFERROR(Z128*AA128,0),2)</f>
        <v>99779.53</v>
      </c>
      <c r="AC128" s="11" t="n">
        <f aca="false">AB128+Z128</f>
        <v>574920.14</v>
      </c>
      <c r="AD128" s="5"/>
      <c r="AE128" s="12"/>
      <c r="AF128" s="12"/>
      <c r="AG128" s="13"/>
      <c r="AH128" s="12"/>
      <c r="AI128" s="12"/>
      <c r="AJ128" s="14"/>
      <c r="AK128" s="9" t="n">
        <f aca="false">AI128*AJ128</f>
        <v>0</v>
      </c>
      <c r="AM128" s="15" t="str">
        <f aca="false">+A128</f>
        <v>NO</v>
      </c>
      <c r="AN128" s="15" t="n">
        <f aca="false">+B128</f>
        <v>30650940667</v>
      </c>
      <c r="AO128" s="15" t="str">
        <f aca="false">+C128</f>
        <v>Bustos &amp; Hope SH</v>
      </c>
      <c r="AP128" s="15" t="str">
        <f aca="false">+D128</f>
        <v>Responsable Inscripto</v>
      </c>
      <c r="AQ128" s="15" t="n">
        <f aca="false">E128</f>
        <v>28</v>
      </c>
      <c r="AR128" s="15" t="str">
        <f aca="false">TEXT(DAY(F128),"00")&amp;"/"&amp;TEXT(MONTH(F128),"00")&amp;"/"&amp;YEAR(F128)</f>
        <v>18/11/2025</v>
      </c>
      <c r="AS128" s="15" t="str">
        <f aca="false">TEXT(DAY(G128),"00")&amp;"/"&amp;TEXT(MONTH(G128),"00")&amp;"/"&amp;YEAR(G128)</f>
        <v>01/10/2025</v>
      </c>
      <c r="AT128" s="15" t="str">
        <f aca="false">TEXT(DAY(H128),"00")&amp;"/"&amp;TEXT(MONTH(H128),"00")&amp;"/"&amp;YEAR(H128)</f>
        <v>31/10/2025</v>
      </c>
      <c r="AU128" s="15" t="str">
        <f aca="false">TEXT(DAY(I128),"00")&amp;"/"&amp;TEXT(MONTH(I128),"00")&amp;"/"&amp;YEAR(I128)</f>
        <v>18/11/2025</v>
      </c>
      <c r="AV128" s="15" t="n">
        <f aca="false">IF(J128="","",J128)</f>
        <v>2</v>
      </c>
      <c r="AW128" s="15" t="n">
        <f aca="false">IFERROR(VLOOKUP(K128,TiposComprobantes!$B$2:$C$37,2,0),"")</f>
        <v>1</v>
      </c>
      <c r="AX128" s="15" t="n">
        <f aca="false">IFERROR(VLOOKUP(M128,TipoConceptos!$B$2:$C$4,2,0),"")</f>
        <v>2</v>
      </c>
      <c r="AY128" s="15" t="str">
        <f aca="false">N128</f>
        <v>Cuenta Corriente</v>
      </c>
      <c r="AZ128" s="15" t="n">
        <f aca="false">IFERROR(VLOOKUP(O128,CondicionReceptor!$B$2:$C$12,2,0),0)</f>
        <v>6</v>
      </c>
      <c r="BA128" s="15" t="n">
        <f aca="false">IFERROR(VLOOKUP(Q128,TiposDocumentos!$B$2:$C$37,2,0),99)</f>
        <v>80</v>
      </c>
      <c r="BB128" s="15" t="n">
        <f aca="false">R128</f>
        <v>20149466356</v>
      </c>
      <c r="BC128" s="15" t="str">
        <f aca="false">IF(S128="","",S128)</f>
        <v>ENRIQUEZ RUBEN EMILIO</v>
      </c>
      <c r="BD128" s="15" t="str">
        <f aca="false">IF(T128="","",T128)</f>
        <v>Dom. Estudio 5254</v>
      </c>
      <c r="BE128" s="15" t="str">
        <f aca="false">IF(U128="","",U128)</f>
        <v>Dom. Recep.  6061</v>
      </c>
      <c r="BF128" s="15" t="str">
        <f aca="false">IF(V128="","",V128)</f>
        <v>Honorarios 20149466356: oct 2025 - oct 2025</v>
      </c>
      <c r="BG128" s="15" t="n">
        <f aca="false">IF(W128="","",W128)</f>
        <v>5.47</v>
      </c>
      <c r="BH128" s="15" t="n">
        <f aca="false">IF(X128="","",X128)</f>
        <v>86863</v>
      </c>
      <c r="BI128" s="15" t="n">
        <f aca="false">IF(Y128="",0,Y128)</f>
        <v>0</v>
      </c>
      <c r="BJ128" s="11" t="n">
        <f aca="false">IF(Z128="","",Z128)</f>
        <v>475140.61</v>
      </c>
      <c r="BK128" s="15" t="n">
        <f aca="false">VLOOKUP(AA128,TiposIVA!$B$2:$C$11,2,0)</f>
        <v>5</v>
      </c>
      <c r="BL128" s="11" t="n">
        <f aca="false">IF(AB128="","",AB128)</f>
        <v>99779.53</v>
      </c>
      <c r="BM128" s="11" t="n">
        <f aca="false">IF(AC128="","",AC128)</f>
        <v>574920.14</v>
      </c>
      <c r="BN128" s="16" t="str">
        <f aca="false">IFERROR(VLOOKUP(AD128,TiposComprobantes!$B$2:$C$37,2,0),"")</f>
        <v/>
      </c>
      <c r="BO128" s="16" t="str">
        <f aca="false">IF(AE128="","",AE128)</f>
        <v/>
      </c>
      <c r="BP128" s="16" t="str">
        <f aca="false">IF(AF128="","",AF128)</f>
        <v/>
      </c>
      <c r="BQ128" s="16" t="str">
        <f aca="false">IFERROR(VLOOKUP(AG128,TiposTributos!$B$1:$C$12,2,0),"")</f>
        <v/>
      </c>
      <c r="BR128" s="16" t="str">
        <f aca="false">IF(AH128="","",AH128)</f>
        <v/>
      </c>
      <c r="BS128" s="11" t="n">
        <f aca="false">AI128</f>
        <v>0</v>
      </c>
      <c r="BT128" s="11" t="n">
        <f aca="false">AJ128*100</f>
        <v>0</v>
      </c>
      <c r="BU128" s="11" t="n">
        <f aca="false">AK128</f>
        <v>0</v>
      </c>
      <c r="BW128" s="15" t="str">
        <f aca="false">IF(F128="","",CONCATENATE(AM128,"|'",AN128,"'|'",AO128,"'|'",AP128,"'|'",AQ128,"'|'",AR128,"'|'",AS128,"'|'",AT128,"'|'",AU128,"'|",AV128,"|",AW128,"|",AX128,"|'",AY128,"'|",AZ128,"|",BA128,"|",BB128,"|'",BC128,"'|'",BD128,"'|'",BE128,"'|'",BF128,"'|",BG128,"|",BH128,"|",BI128,"|",BJ128,"|",BK128,"|",BL128,"|",BM128,"|",BN128,"|",BO128,"|",BP128,"|",BQ128,"|'",BR128,"'|",BS128,"|",BT128,"|",BU128))</f>
        <v>NO|'30650940667'|'Bustos &amp; Hope SH'|'Responsable Inscripto'|'28'|'18/11/2025'|'01/10/2025'|'31/10/2025'|'18/11/2025'|2|1|2|'Cuenta Corriente'|6|80|20149466356|'ENRIQUEZ RUBEN EMILIO'|'Dom. Estudio 5254'|'Dom. Recep.  6061'|'Honorarios 20149466356: oct 2025 - oct 2025'|5,47|86863|0|475140,61|5|99779,53|574920,14|||||''|0|0|0</v>
      </c>
    </row>
    <row r="129" customFormat="false" ht="12.75" hidden="false" customHeight="false" outlineLevel="0" collapsed="false">
      <c r="A129" s="5" t="s">
        <v>88</v>
      </c>
      <c r="B129" s="1" t="n">
        <v>30650940667</v>
      </c>
      <c r="C129" s="5" t="s">
        <v>38</v>
      </c>
      <c r="D129" s="5" t="s">
        <v>39</v>
      </c>
      <c r="E129" s="1" t="n">
        <v>29</v>
      </c>
      <c r="F129" s="6" t="n">
        <f aca="true">TODAY()</f>
        <v>45979</v>
      </c>
      <c r="G129" s="7" t="n">
        <f aca="false">DATE(YEAR(H129),MONTH(H129),1)</f>
        <v>45931</v>
      </c>
      <c r="H129" s="7" t="n">
        <f aca="false">EOMONTH(F129,-1)</f>
        <v>45961</v>
      </c>
      <c r="I129" s="7" t="n">
        <f aca="false">F129</f>
        <v>45979</v>
      </c>
      <c r="J129" s="1" t="n">
        <v>2</v>
      </c>
      <c r="K129" s="5" t="s">
        <v>40</v>
      </c>
      <c r="L129" s="8" t="str">
        <f aca="false">IF(K129="","",RIGHT(K129,1))</f>
        <v>A</v>
      </c>
      <c r="M129" s="5" t="s">
        <v>54</v>
      </c>
      <c r="N129" s="5" t="s">
        <v>42</v>
      </c>
      <c r="O129" s="5" t="s">
        <v>128</v>
      </c>
      <c r="P129" s="8" t="str">
        <f aca="false">IF(K129="","",VLOOKUP(O129,CondicionReceptor!$B$2:$D$12,3,0))</f>
        <v>A;M;C</v>
      </c>
      <c r="Q129" s="5" t="s">
        <v>44</v>
      </c>
      <c r="R129" s="1" t="n">
        <v>20168291680</v>
      </c>
      <c r="S129" s="5" t="s">
        <v>131</v>
      </c>
      <c r="T129" s="1" t="str">
        <f aca="false">"Dom. Estudio "&amp;RANDBETWEEN(1,10000)</f>
        <v>Dom. Estudio 2432</v>
      </c>
      <c r="U129" s="1" t="str">
        <f aca="false">"Dom. Recep.  "&amp;RANDBETWEEN(1,10000)</f>
        <v>Dom. Recep.  7550</v>
      </c>
      <c r="V129" s="1" t="str">
        <f aca="false">"Honorarios "&amp;R129&amp;": "&amp;TEXT(G129,"mmm")&amp;" "&amp;YEAR(G129)&amp;" - "&amp;TEXT(H129,"mmm")&amp;" "&amp;YEAR(H129)</f>
        <v>Honorarios 20168291680: oct 2025 - oct 2025</v>
      </c>
      <c r="W129" s="1" t="n">
        <v>3.44</v>
      </c>
      <c r="X129" s="1" t="n">
        <v>86863</v>
      </c>
      <c r="Z129" s="9" t="n">
        <f aca="false">ROUND(W129*X129-Y129,2)</f>
        <v>298808.72</v>
      </c>
      <c r="AA129" s="10" t="n">
        <v>0.21</v>
      </c>
      <c r="AB129" s="11" t="n">
        <f aca="false">ROUND(IFERROR(Z129*AA129,0),2)</f>
        <v>62749.83</v>
      </c>
      <c r="AC129" s="11" t="n">
        <f aca="false">AB129+Z129</f>
        <v>361558.55</v>
      </c>
      <c r="AD129" s="5"/>
      <c r="AE129" s="12"/>
      <c r="AF129" s="12"/>
      <c r="AG129" s="13"/>
      <c r="AH129" s="12"/>
      <c r="AI129" s="12"/>
      <c r="AJ129" s="14"/>
      <c r="AK129" s="9" t="n">
        <f aca="false">AI129*AJ129</f>
        <v>0</v>
      </c>
      <c r="AM129" s="15" t="str">
        <f aca="false">+A129</f>
        <v>NO</v>
      </c>
      <c r="AN129" s="15" t="n">
        <f aca="false">+B129</f>
        <v>30650940667</v>
      </c>
      <c r="AO129" s="15" t="str">
        <f aca="false">+C129</f>
        <v>Bustos &amp; Hope SH</v>
      </c>
      <c r="AP129" s="15" t="str">
        <f aca="false">+D129</f>
        <v>Responsable Inscripto</v>
      </c>
      <c r="AQ129" s="15" t="n">
        <f aca="false">E129</f>
        <v>29</v>
      </c>
      <c r="AR129" s="15" t="str">
        <f aca="false">TEXT(DAY(F129),"00")&amp;"/"&amp;TEXT(MONTH(F129),"00")&amp;"/"&amp;YEAR(F129)</f>
        <v>18/11/2025</v>
      </c>
      <c r="AS129" s="15" t="str">
        <f aca="false">TEXT(DAY(G129),"00")&amp;"/"&amp;TEXT(MONTH(G129),"00")&amp;"/"&amp;YEAR(G129)</f>
        <v>01/10/2025</v>
      </c>
      <c r="AT129" s="15" t="str">
        <f aca="false">TEXT(DAY(H129),"00")&amp;"/"&amp;TEXT(MONTH(H129),"00")&amp;"/"&amp;YEAR(H129)</f>
        <v>31/10/2025</v>
      </c>
      <c r="AU129" s="15" t="str">
        <f aca="false">TEXT(DAY(I129),"00")&amp;"/"&amp;TEXT(MONTH(I129),"00")&amp;"/"&amp;YEAR(I129)</f>
        <v>18/11/2025</v>
      </c>
      <c r="AV129" s="15" t="n">
        <f aca="false">IF(J129="","",J129)</f>
        <v>2</v>
      </c>
      <c r="AW129" s="15" t="n">
        <f aca="false">IFERROR(VLOOKUP(K129,TiposComprobantes!$B$2:$C$37,2,0),"")</f>
        <v>1</v>
      </c>
      <c r="AX129" s="15" t="n">
        <f aca="false">IFERROR(VLOOKUP(M129,TipoConceptos!$B$2:$C$4,2,0),"")</f>
        <v>2</v>
      </c>
      <c r="AY129" s="15" t="str">
        <f aca="false">N129</f>
        <v>Cuenta Corriente</v>
      </c>
      <c r="AZ129" s="15" t="n">
        <f aca="false">IFERROR(VLOOKUP(O129,CondicionReceptor!$B$2:$C$12,2,0),0)</f>
        <v>6</v>
      </c>
      <c r="BA129" s="15" t="n">
        <f aca="false">IFERROR(VLOOKUP(Q129,TiposDocumentos!$B$2:$C$37,2,0),99)</f>
        <v>80</v>
      </c>
      <c r="BB129" s="15" t="n">
        <f aca="false">R129</f>
        <v>20168291680</v>
      </c>
      <c r="BC129" s="15" t="str">
        <f aca="false">IF(S129="","",S129)</f>
        <v>CRIVELLO LUIS ARMANDO</v>
      </c>
      <c r="BD129" s="15" t="str">
        <f aca="false">IF(T129="","",T129)</f>
        <v>Dom. Estudio 2432</v>
      </c>
      <c r="BE129" s="15" t="str">
        <f aca="false">IF(U129="","",U129)</f>
        <v>Dom. Recep.  7550</v>
      </c>
      <c r="BF129" s="15" t="str">
        <f aca="false">IF(V129="","",V129)</f>
        <v>Honorarios 20168291680: oct 2025 - oct 2025</v>
      </c>
      <c r="BG129" s="15" t="n">
        <f aca="false">IF(W129="","",W129)</f>
        <v>3.44</v>
      </c>
      <c r="BH129" s="15" t="n">
        <f aca="false">IF(X129="","",X129)</f>
        <v>86863</v>
      </c>
      <c r="BI129" s="15" t="n">
        <f aca="false">IF(Y129="",0,Y129)</f>
        <v>0</v>
      </c>
      <c r="BJ129" s="11" t="n">
        <f aca="false">IF(Z129="","",Z129)</f>
        <v>298808.72</v>
      </c>
      <c r="BK129" s="15" t="n">
        <f aca="false">VLOOKUP(AA129,TiposIVA!$B$2:$C$11,2,0)</f>
        <v>5</v>
      </c>
      <c r="BL129" s="11" t="n">
        <f aca="false">IF(AB129="","",AB129)</f>
        <v>62749.83</v>
      </c>
      <c r="BM129" s="11" t="n">
        <f aca="false">IF(AC129="","",AC129)</f>
        <v>361558.55</v>
      </c>
      <c r="BN129" s="16" t="str">
        <f aca="false">IFERROR(VLOOKUP(AD129,TiposComprobantes!$B$2:$C$37,2,0),"")</f>
        <v/>
      </c>
      <c r="BO129" s="16" t="str">
        <f aca="false">IF(AE129="","",AE129)</f>
        <v/>
      </c>
      <c r="BP129" s="16" t="str">
        <f aca="false">IF(AF129="","",AF129)</f>
        <v/>
      </c>
      <c r="BQ129" s="16" t="str">
        <f aca="false">IFERROR(VLOOKUP(AG129,TiposTributos!$B$1:$C$12,2,0),"")</f>
        <v/>
      </c>
      <c r="BR129" s="16" t="str">
        <f aca="false">IF(AH129="","",AH129)</f>
        <v/>
      </c>
      <c r="BS129" s="11" t="n">
        <f aca="false">AI129</f>
        <v>0</v>
      </c>
      <c r="BT129" s="11" t="n">
        <f aca="false">AJ129*100</f>
        <v>0</v>
      </c>
      <c r="BU129" s="11" t="n">
        <f aca="false">AK129</f>
        <v>0</v>
      </c>
      <c r="BW129" s="15" t="str">
        <f aca="false">IF(F129="","",CONCATENATE(AM129,"|'",AN129,"'|'",AO129,"'|'",AP129,"'|'",AQ129,"'|'",AR129,"'|'",AS129,"'|'",AT129,"'|'",AU129,"'|",AV129,"|",AW129,"|",AX129,"|'",AY129,"'|",AZ129,"|",BA129,"|",BB129,"|'",BC129,"'|'",BD129,"'|'",BE129,"'|'",BF129,"'|",BG129,"|",BH129,"|",BI129,"|",BJ129,"|",BK129,"|",BL129,"|",BM129,"|",BN129,"|",BO129,"|",BP129,"|",BQ129,"|'",BR129,"'|",BS129,"|",BT129,"|",BU129))</f>
        <v>NO|'30650940667'|'Bustos &amp; Hope SH'|'Responsable Inscripto'|'29'|'18/11/2025'|'01/10/2025'|'31/10/2025'|'18/11/2025'|2|1|2|'Cuenta Corriente'|6|80|20168291680|'CRIVELLO LUIS ARMANDO'|'Dom. Estudio 2432'|'Dom. Recep.  7550'|'Honorarios 20168291680: oct 2025 - oct 2025'|3,44|86863|0|298808,72|5|62749,83|361558,55|||||''|0|0|0</v>
      </c>
    </row>
    <row r="130" customFormat="false" ht="12.75" hidden="false" customHeight="false" outlineLevel="0" collapsed="false">
      <c r="A130" s="5" t="s">
        <v>88</v>
      </c>
      <c r="B130" s="1" t="n">
        <v>30650940667</v>
      </c>
      <c r="C130" s="5" t="s">
        <v>38</v>
      </c>
      <c r="D130" s="5" t="s">
        <v>39</v>
      </c>
      <c r="E130" s="1" t="n">
        <v>30</v>
      </c>
      <c r="F130" s="6" t="n">
        <f aca="true">TODAY()</f>
        <v>45979</v>
      </c>
      <c r="G130" s="7" t="n">
        <f aca="false">DATE(YEAR(H130),MONTH(H130),1)</f>
        <v>45931</v>
      </c>
      <c r="H130" s="7" t="n">
        <f aca="false">EOMONTH(F130,-1)</f>
        <v>45961</v>
      </c>
      <c r="I130" s="7" t="n">
        <f aca="false">F130</f>
        <v>45979</v>
      </c>
      <c r="J130" s="1" t="n">
        <v>2</v>
      </c>
      <c r="K130" s="5" t="s">
        <v>40</v>
      </c>
      <c r="L130" s="8" t="str">
        <f aca="false">IF(K130="","",RIGHT(K130,1))</f>
        <v>A</v>
      </c>
      <c r="M130" s="5" t="s">
        <v>54</v>
      </c>
      <c r="N130" s="5" t="s">
        <v>42</v>
      </c>
      <c r="O130" s="5" t="s">
        <v>128</v>
      </c>
      <c r="P130" s="8" t="str">
        <f aca="false">IF(K130="","",VLOOKUP(O130,CondicionReceptor!$B$2:$D$12,3,0))</f>
        <v>A;M;C</v>
      </c>
      <c r="Q130" s="5" t="s">
        <v>44</v>
      </c>
      <c r="R130" s="1" t="n">
        <v>20172521771</v>
      </c>
      <c r="S130" s="5" t="s">
        <v>132</v>
      </c>
      <c r="T130" s="1" t="str">
        <f aca="false">"Dom. Estudio "&amp;RANDBETWEEN(1,10000)</f>
        <v>Dom. Estudio 8983</v>
      </c>
      <c r="U130" s="1" t="str">
        <f aca="false">"Dom. Recep.  "&amp;RANDBETWEEN(1,10000)</f>
        <v>Dom. Recep.  3658</v>
      </c>
      <c r="V130" s="1" t="str">
        <f aca="false">"Honorarios "&amp;R130&amp;": "&amp;TEXT(G130,"mmm")&amp;" "&amp;YEAR(G130)&amp;" - "&amp;TEXT(H130,"mmm")&amp;" "&amp;YEAR(H130)</f>
        <v>Honorarios 20172521771: oct 2025 - oct 2025</v>
      </c>
      <c r="W130" s="1" t="n">
        <v>5.83</v>
      </c>
      <c r="X130" s="1" t="n">
        <v>86863</v>
      </c>
      <c r="Z130" s="9" t="n">
        <f aca="false">ROUND(W130*X130-Y130,2)</f>
        <v>506411.29</v>
      </c>
      <c r="AA130" s="10" t="n">
        <v>0.21</v>
      </c>
      <c r="AB130" s="11" t="n">
        <f aca="false">ROUND(IFERROR(Z130*AA130,0),2)</f>
        <v>106346.37</v>
      </c>
      <c r="AC130" s="11" t="n">
        <f aca="false">AB130+Z130</f>
        <v>612757.66</v>
      </c>
      <c r="AD130" s="5"/>
      <c r="AE130" s="12"/>
      <c r="AF130" s="12"/>
      <c r="AG130" s="13"/>
      <c r="AH130" s="12"/>
      <c r="AI130" s="12"/>
      <c r="AJ130" s="14"/>
      <c r="AK130" s="9" t="n">
        <f aca="false">AI130*AJ130</f>
        <v>0</v>
      </c>
      <c r="AM130" s="15" t="str">
        <f aca="false">+A130</f>
        <v>NO</v>
      </c>
      <c r="AN130" s="15" t="n">
        <f aca="false">+B130</f>
        <v>30650940667</v>
      </c>
      <c r="AO130" s="15" t="str">
        <f aca="false">+C130</f>
        <v>Bustos &amp; Hope SH</v>
      </c>
      <c r="AP130" s="15" t="str">
        <f aca="false">+D130</f>
        <v>Responsable Inscripto</v>
      </c>
      <c r="AQ130" s="15" t="n">
        <f aca="false">E130</f>
        <v>30</v>
      </c>
      <c r="AR130" s="15" t="str">
        <f aca="false">TEXT(DAY(F130),"00")&amp;"/"&amp;TEXT(MONTH(F130),"00")&amp;"/"&amp;YEAR(F130)</f>
        <v>18/11/2025</v>
      </c>
      <c r="AS130" s="15" t="str">
        <f aca="false">TEXT(DAY(G130),"00")&amp;"/"&amp;TEXT(MONTH(G130),"00")&amp;"/"&amp;YEAR(G130)</f>
        <v>01/10/2025</v>
      </c>
      <c r="AT130" s="15" t="str">
        <f aca="false">TEXT(DAY(H130),"00")&amp;"/"&amp;TEXT(MONTH(H130),"00")&amp;"/"&amp;YEAR(H130)</f>
        <v>31/10/2025</v>
      </c>
      <c r="AU130" s="15" t="str">
        <f aca="false">TEXT(DAY(I130),"00")&amp;"/"&amp;TEXT(MONTH(I130),"00")&amp;"/"&amp;YEAR(I130)</f>
        <v>18/11/2025</v>
      </c>
      <c r="AV130" s="15" t="n">
        <f aca="false">IF(J130="","",J130)</f>
        <v>2</v>
      </c>
      <c r="AW130" s="15" t="n">
        <f aca="false">IFERROR(VLOOKUP(K130,TiposComprobantes!$B$2:$C$37,2,0),"")</f>
        <v>1</v>
      </c>
      <c r="AX130" s="15" t="n">
        <f aca="false">IFERROR(VLOOKUP(M130,TipoConceptos!$B$2:$C$4,2,0),"")</f>
        <v>2</v>
      </c>
      <c r="AY130" s="15" t="str">
        <f aca="false">N130</f>
        <v>Cuenta Corriente</v>
      </c>
      <c r="AZ130" s="15" t="n">
        <f aca="false">IFERROR(VLOOKUP(O130,CondicionReceptor!$B$2:$C$12,2,0),0)</f>
        <v>6</v>
      </c>
      <c r="BA130" s="15" t="n">
        <f aca="false">IFERROR(VLOOKUP(Q130,TiposDocumentos!$B$2:$C$37,2,0),99)</f>
        <v>80</v>
      </c>
      <c r="BB130" s="15" t="n">
        <f aca="false">R130</f>
        <v>20172521771</v>
      </c>
      <c r="BC130" s="15" t="str">
        <f aca="false">IF(S130="","",S130)</f>
        <v>PEREYRA ESTEBAN JOSE</v>
      </c>
      <c r="BD130" s="15" t="str">
        <f aca="false">IF(T130="","",T130)</f>
        <v>Dom. Estudio 8983</v>
      </c>
      <c r="BE130" s="15" t="str">
        <f aca="false">IF(U130="","",U130)</f>
        <v>Dom. Recep.  3658</v>
      </c>
      <c r="BF130" s="15" t="str">
        <f aca="false">IF(V130="","",V130)</f>
        <v>Honorarios 20172521771: oct 2025 - oct 2025</v>
      </c>
      <c r="BG130" s="15" t="n">
        <f aca="false">IF(W130="","",W130)</f>
        <v>5.83</v>
      </c>
      <c r="BH130" s="15" t="n">
        <f aca="false">IF(X130="","",X130)</f>
        <v>86863</v>
      </c>
      <c r="BI130" s="15" t="n">
        <f aca="false">IF(Y130="",0,Y130)</f>
        <v>0</v>
      </c>
      <c r="BJ130" s="11" t="n">
        <f aca="false">IF(Z130="","",Z130)</f>
        <v>506411.29</v>
      </c>
      <c r="BK130" s="15" t="n">
        <f aca="false">VLOOKUP(AA130,TiposIVA!$B$2:$C$11,2,0)</f>
        <v>5</v>
      </c>
      <c r="BL130" s="11" t="n">
        <f aca="false">IF(AB130="","",AB130)</f>
        <v>106346.37</v>
      </c>
      <c r="BM130" s="11" t="n">
        <f aca="false">IF(AC130="","",AC130)</f>
        <v>612757.66</v>
      </c>
      <c r="BN130" s="16" t="str">
        <f aca="false">IFERROR(VLOOKUP(AD130,TiposComprobantes!$B$2:$C$37,2,0),"")</f>
        <v/>
      </c>
      <c r="BO130" s="16" t="str">
        <f aca="false">IF(AE130="","",AE130)</f>
        <v/>
      </c>
      <c r="BP130" s="16" t="str">
        <f aca="false">IF(AF130="","",AF130)</f>
        <v/>
      </c>
      <c r="BQ130" s="16" t="str">
        <f aca="false">IFERROR(VLOOKUP(AG130,TiposTributos!$B$1:$C$12,2,0),"")</f>
        <v/>
      </c>
      <c r="BR130" s="16" t="str">
        <f aca="false">IF(AH130="","",AH130)</f>
        <v/>
      </c>
      <c r="BS130" s="11" t="n">
        <f aca="false">AI130</f>
        <v>0</v>
      </c>
      <c r="BT130" s="11" t="n">
        <f aca="false">AJ130*100</f>
        <v>0</v>
      </c>
      <c r="BU130" s="11" t="n">
        <f aca="false">AK130</f>
        <v>0</v>
      </c>
      <c r="BW130" s="15" t="str">
        <f aca="false">IF(F130="","",CONCATENATE(AM130,"|'",AN130,"'|'",AO130,"'|'",AP130,"'|'",AQ130,"'|'",AR130,"'|'",AS130,"'|'",AT130,"'|'",AU130,"'|",AV130,"|",AW130,"|",AX130,"|'",AY130,"'|",AZ130,"|",BA130,"|",BB130,"|'",BC130,"'|'",BD130,"'|'",BE130,"'|'",BF130,"'|",BG130,"|",BH130,"|",BI130,"|",BJ130,"|",BK130,"|",BL130,"|",BM130,"|",BN130,"|",BO130,"|",BP130,"|",BQ130,"|'",BR130,"'|",BS130,"|",BT130,"|",BU130))</f>
        <v>NO|'30650940667'|'Bustos &amp; Hope SH'|'Responsable Inscripto'|'30'|'18/11/2025'|'01/10/2025'|'31/10/2025'|'18/11/2025'|2|1|2|'Cuenta Corriente'|6|80|20172521771|'PEREYRA ESTEBAN JOSE'|'Dom. Estudio 8983'|'Dom. Recep.  3658'|'Honorarios 20172521771: oct 2025 - oct 2025'|5,83|86863|0|506411,29|5|106346,37|612757,66|||||''|0|0|0</v>
      </c>
    </row>
    <row r="131" customFormat="false" ht="12.75" hidden="false" customHeight="false" outlineLevel="0" collapsed="false">
      <c r="A131" s="5" t="s">
        <v>88</v>
      </c>
      <c r="B131" s="1" t="n">
        <v>30650940667</v>
      </c>
      <c r="C131" s="5" t="s">
        <v>38</v>
      </c>
      <c r="D131" s="5" t="s">
        <v>39</v>
      </c>
      <c r="E131" s="1" t="n">
        <v>31</v>
      </c>
      <c r="F131" s="6" t="n">
        <f aca="true">TODAY()</f>
        <v>45979</v>
      </c>
      <c r="G131" s="7" t="n">
        <f aca="false">DATE(YEAR(H131),MONTH(H131),1)</f>
        <v>45931</v>
      </c>
      <c r="H131" s="7" t="n">
        <f aca="false">EOMONTH(F131,-1)</f>
        <v>45961</v>
      </c>
      <c r="I131" s="7" t="n">
        <f aca="false">F131</f>
        <v>45979</v>
      </c>
      <c r="J131" s="1" t="n">
        <v>2</v>
      </c>
      <c r="K131" s="5" t="s">
        <v>40</v>
      </c>
      <c r="L131" s="8" t="str">
        <f aca="false">IF(K131="","",RIGHT(K131,1))</f>
        <v>A</v>
      </c>
      <c r="M131" s="5" t="s">
        <v>54</v>
      </c>
      <c r="N131" s="5" t="s">
        <v>42</v>
      </c>
      <c r="O131" s="5" t="s">
        <v>128</v>
      </c>
      <c r="P131" s="8" t="str">
        <f aca="false">IF(K131="","",VLOOKUP(O131,CondicionReceptor!$B$2:$D$12,3,0))</f>
        <v>A;M;C</v>
      </c>
      <c r="Q131" s="5" t="s">
        <v>44</v>
      </c>
      <c r="R131" s="1" t="n">
        <v>20230966738</v>
      </c>
      <c r="S131" s="5" t="s">
        <v>133</v>
      </c>
      <c r="T131" s="1" t="str">
        <f aca="false">"Dom. Estudio "&amp;RANDBETWEEN(1,10000)</f>
        <v>Dom. Estudio 1600</v>
      </c>
      <c r="U131" s="1" t="str">
        <f aca="false">"Dom. Recep.  "&amp;RANDBETWEEN(1,10000)</f>
        <v>Dom. Recep.  9391</v>
      </c>
      <c r="V131" s="1" t="str">
        <f aca="false">"Honorarios "&amp;R131&amp;": "&amp;TEXT(G131,"mmm")&amp;" "&amp;YEAR(G131)&amp;" - "&amp;TEXT(H131,"mmm")&amp;" "&amp;YEAR(H131)</f>
        <v>Honorarios 20230966738: oct 2025 - oct 2025</v>
      </c>
      <c r="W131" s="9" t="n">
        <v>10.3</v>
      </c>
      <c r="X131" s="9" t="n">
        <v>86863</v>
      </c>
      <c r="Z131" s="9" t="n">
        <f aca="false">ROUND(W131*X131-Y131,2)</f>
        <v>894688.9</v>
      </c>
      <c r="AA131" s="10" t="n">
        <v>0.21</v>
      </c>
      <c r="AB131" s="11" t="n">
        <f aca="false">ROUND(IFERROR(Z131*AA131,0),2)</f>
        <v>187884.67</v>
      </c>
      <c r="AC131" s="11" t="n">
        <f aca="false">AB131+Z131</f>
        <v>1082573.57</v>
      </c>
      <c r="AD131" s="5"/>
      <c r="AE131" s="12"/>
      <c r="AF131" s="12"/>
      <c r="AG131" s="13"/>
      <c r="AH131" s="12"/>
      <c r="AI131" s="12"/>
      <c r="AJ131" s="14"/>
      <c r="AK131" s="9" t="n">
        <f aca="false">AI131*AJ131</f>
        <v>0</v>
      </c>
      <c r="AM131" s="15" t="str">
        <f aca="false">+A131</f>
        <v>NO</v>
      </c>
      <c r="AN131" s="15" t="n">
        <f aca="false">+B131</f>
        <v>30650940667</v>
      </c>
      <c r="AO131" s="15" t="str">
        <f aca="false">+C131</f>
        <v>Bustos &amp; Hope SH</v>
      </c>
      <c r="AP131" s="15" t="str">
        <f aca="false">+D131</f>
        <v>Responsable Inscripto</v>
      </c>
      <c r="AQ131" s="15" t="n">
        <f aca="false">E131</f>
        <v>31</v>
      </c>
      <c r="AR131" s="15" t="str">
        <f aca="false">TEXT(DAY(F131),"00")&amp;"/"&amp;TEXT(MONTH(F131),"00")&amp;"/"&amp;YEAR(F131)</f>
        <v>18/11/2025</v>
      </c>
      <c r="AS131" s="15" t="str">
        <f aca="false">TEXT(DAY(G131),"00")&amp;"/"&amp;TEXT(MONTH(G131),"00")&amp;"/"&amp;YEAR(G131)</f>
        <v>01/10/2025</v>
      </c>
      <c r="AT131" s="15" t="str">
        <f aca="false">TEXT(DAY(H131),"00")&amp;"/"&amp;TEXT(MONTH(H131),"00")&amp;"/"&amp;YEAR(H131)</f>
        <v>31/10/2025</v>
      </c>
      <c r="AU131" s="15" t="str">
        <f aca="false">TEXT(DAY(I131),"00")&amp;"/"&amp;TEXT(MONTH(I131),"00")&amp;"/"&amp;YEAR(I131)</f>
        <v>18/11/2025</v>
      </c>
      <c r="AV131" s="15" t="n">
        <f aca="false">IF(J131="","",J131)</f>
        <v>2</v>
      </c>
      <c r="AW131" s="15" t="n">
        <f aca="false">IFERROR(VLOOKUP(K131,TiposComprobantes!$B$2:$C$37,2,0),"")</f>
        <v>1</v>
      </c>
      <c r="AX131" s="15" t="n">
        <f aca="false">IFERROR(VLOOKUP(M131,TipoConceptos!$B$2:$C$4,2,0),"")</f>
        <v>2</v>
      </c>
      <c r="AY131" s="15" t="str">
        <f aca="false">N131</f>
        <v>Cuenta Corriente</v>
      </c>
      <c r="AZ131" s="15" t="n">
        <f aca="false">IFERROR(VLOOKUP(O131,CondicionReceptor!$B$2:$C$12,2,0),0)</f>
        <v>6</v>
      </c>
      <c r="BA131" s="15" t="n">
        <f aca="false">IFERROR(VLOOKUP(Q131,TiposDocumentos!$B$2:$C$37,2,0),99)</f>
        <v>80</v>
      </c>
      <c r="BB131" s="15" t="n">
        <f aca="false">R131</f>
        <v>20230966738</v>
      </c>
      <c r="BC131" s="15" t="str">
        <f aca="false">IF(S131="","",S131)</f>
        <v>URRUTIA DIEGO ANDRES</v>
      </c>
      <c r="BD131" s="15" t="str">
        <f aca="false">IF(T131="","",T131)</f>
        <v>Dom. Estudio 1600</v>
      </c>
      <c r="BE131" s="15" t="str">
        <f aca="false">IF(U131="","",U131)</f>
        <v>Dom. Recep.  9391</v>
      </c>
      <c r="BF131" s="15" t="str">
        <f aca="false">IF(V131="","",V131)</f>
        <v>Honorarios 20230966738: oct 2025 - oct 2025</v>
      </c>
      <c r="BG131" s="11" t="n">
        <f aca="false">IF(W131="","",W131)</f>
        <v>10.3</v>
      </c>
      <c r="BH131" s="11" t="n">
        <f aca="false">IF(X131="","",X131)</f>
        <v>86863</v>
      </c>
      <c r="BI131" s="15" t="n">
        <f aca="false">IF(Y131="",0,Y131)</f>
        <v>0</v>
      </c>
      <c r="BJ131" s="11" t="n">
        <f aca="false">IF(Z131="","",Z131)</f>
        <v>894688.9</v>
      </c>
      <c r="BK131" s="15" t="n">
        <f aca="false">VLOOKUP(AA131,TiposIVA!$B$2:$C$11,2,0)</f>
        <v>5</v>
      </c>
      <c r="BL131" s="11" t="n">
        <f aca="false">IF(AB131="","",AB131)</f>
        <v>187884.67</v>
      </c>
      <c r="BM131" s="11" t="n">
        <f aca="false">IF(AC131="","",AC131)</f>
        <v>1082573.57</v>
      </c>
      <c r="BN131" s="16" t="str">
        <f aca="false">IFERROR(VLOOKUP(AD131,TiposComprobantes!$B$2:$C$37,2,0),"")</f>
        <v/>
      </c>
      <c r="BO131" s="16" t="str">
        <f aca="false">IF(AE131="","",AE131)</f>
        <v/>
      </c>
      <c r="BP131" s="16" t="str">
        <f aca="false">IF(AF131="","",AF131)</f>
        <v/>
      </c>
      <c r="BQ131" s="16" t="str">
        <f aca="false">IFERROR(VLOOKUP(AG131,TiposTributos!$B$1:$C$12,2,0),"")</f>
        <v/>
      </c>
      <c r="BR131" s="16" t="str">
        <f aca="false">IF(AH131="","",AH131)</f>
        <v/>
      </c>
      <c r="BS131" s="11" t="n">
        <f aca="false">AI131</f>
        <v>0</v>
      </c>
      <c r="BT131" s="11" t="n">
        <f aca="false">AJ131*100</f>
        <v>0</v>
      </c>
      <c r="BU131" s="11" t="n">
        <f aca="false">AK131</f>
        <v>0</v>
      </c>
      <c r="BW131" s="15" t="str">
        <f aca="false">IF(F131="","",CONCATENATE(AM131,"|'",AN131,"'|'",AO131,"'|'",AP131,"'|'",AQ131,"'|'",AR131,"'|'",AS131,"'|'",AT131,"'|'",AU131,"'|",AV131,"|",AW131,"|",AX131,"|'",AY131,"'|",AZ131,"|",BA131,"|",BB131,"|'",BC131,"'|'",BD131,"'|'",BE131,"'|'",BF131,"'|",BG131,"|",BH131,"|",BI131,"|",BJ131,"|",BK131,"|",BL131,"|",BM131,"|",BN131,"|",BO131,"|",BP131,"|",BQ131,"|'",BR131,"'|",BS131,"|",BT131,"|",BU131))</f>
        <v>NO|'30650940667'|'Bustos &amp; Hope SH'|'Responsable Inscripto'|'31'|'18/11/2025'|'01/10/2025'|'31/10/2025'|'18/11/2025'|2|1|2|'Cuenta Corriente'|6|80|20230966738|'URRUTIA DIEGO ANDRES'|'Dom. Estudio 1600'|'Dom. Recep.  9391'|'Honorarios 20230966738: oct 2025 - oct 2025'|10,3|86863|0|894688,9|5|187884,67|1082573,57|||||''|0|0|0</v>
      </c>
    </row>
    <row r="132" customFormat="false" ht="12.75" hidden="false" customHeight="false" outlineLevel="0" collapsed="false">
      <c r="A132" s="5" t="s">
        <v>88</v>
      </c>
      <c r="B132" s="1" t="n">
        <v>30650940667</v>
      </c>
      <c r="C132" s="5" t="s">
        <v>38</v>
      </c>
      <c r="D132" s="5" t="s">
        <v>39</v>
      </c>
      <c r="E132" s="1" t="n">
        <v>32</v>
      </c>
      <c r="F132" s="6" t="n">
        <f aca="true">TODAY()</f>
        <v>45979</v>
      </c>
      <c r="G132" s="7" t="n">
        <f aca="false">DATE(YEAR(H132),MONTH(H132),1)</f>
        <v>45931</v>
      </c>
      <c r="H132" s="7" t="n">
        <f aca="false">EOMONTH(F132,-1)</f>
        <v>45961</v>
      </c>
      <c r="I132" s="7" t="n">
        <f aca="false">F132</f>
        <v>45979</v>
      </c>
      <c r="J132" s="1" t="n">
        <v>2</v>
      </c>
      <c r="K132" s="5" t="s">
        <v>40</v>
      </c>
      <c r="L132" s="8" t="str">
        <f aca="false">IF(K132="","",RIGHT(K132,1))</f>
        <v>A</v>
      </c>
      <c r="M132" s="5" t="s">
        <v>54</v>
      </c>
      <c r="N132" s="5" t="s">
        <v>42</v>
      </c>
      <c r="O132" s="5" t="s">
        <v>128</v>
      </c>
      <c r="P132" s="8" t="str">
        <f aca="false">IF(K132="","",VLOOKUP(O132,CondicionReceptor!$B$2:$D$12,3,0))</f>
        <v>A;M;C</v>
      </c>
      <c r="Q132" s="5" t="s">
        <v>44</v>
      </c>
      <c r="R132" s="1" t="n">
        <v>23351897074</v>
      </c>
      <c r="S132" s="5" t="s">
        <v>134</v>
      </c>
      <c r="T132" s="1" t="str">
        <f aca="false">"Dom. Estudio "&amp;RANDBETWEEN(1,10000)</f>
        <v>Dom. Estudio 92</v>
      </c>
      <c r="U132" s="1" t="str">
        <f aca="false">"Dom. Recep.  "&amp;RANDBETWEEN(1,10000)</f>
        <v>Dom. Recep.  1271</v>
      </c>
      <c r="V132" s="1" t="str">
        <f aca="false">"Honorarios "&amp;R132&amp;": "&amp;TEXT(G132,"mmm")&amp;" "&amp;YEAR(G132)&amp;" - "&amp;TEXT(H132,"mmm")&amp;" "&amp;YEAR(H132)</f>
        <v>Honorarios 23351897074: oct 2025 - oct 2025</v>
      </c>
      <c r="W132" s="9" t="n">
        <v>2.68</v>
      </c>
      <c r="X132" s="9" t="n">
        <v>86863</v>
      </c>
      <c r="Z132" s="9" t="n">
        <f aca="false">ROUND(W132*X132-Y132,2)</f>
        <v>232792.84</v>
      </c>
      <c r="AA132" s="10" t="n">
        <v>0.21</v>
      </c>
      <c r="AB132" s="11" t="n">
        <f aca="false">ROUND(IFERROR(Z132*AA132,0),2)</f>
        <v>48886.5</v>
      </c>
      <c r="AC132" s="11" t="n">
        <f aca="false">AB132+Z132</f>
        <v>281679.34</v>
      </c>
      <c r="AD132" s="5"/>
      <c r="AE132" s="12"/>
      <c r="AF132" s="12"/>
      <c r="AG132" s="13"/>
      <c r="AH132" s="12"/>
      <c r="AI132" s="12"/>
      <c r="AJ132" s="14"/>
      <c r="AK132" s="9" t="n">
        <f aca="false">AI132*AJ132</f>
        <v>0</v>
      </c>
      <c r="AM132" s="15" t="str">
        <f aca="false">+A132</f>
        <v>NO</v>
      </c>
      <c r="AN132" s="15" t="n">
        <f aca="false">+B132</f>
        <v>30650940667</v>
      </c>
      <c r="AO132" s="15" t="str">
        <f aca="false">+C132</f>
        <v>Bustos &amp; Hope SH</v>
      </c>
      <c r="AP132" s="15" t="str">
        <f aca="false">+D132</f>
        <v>Responsable Inscripto</v>
      </c>
      <c r="AQ132" s="15" t="n">
        <f aca="false">E132</f>
        <v>32</v>
      </c>
      <c r="AR132" s="15" t="str">
        <f aca="false">TEXT(DAY(F132),"00")&amp;"/"&amp;TEXT(MONTH(F132),"00")&amp;"/"&amp;YEAR(F132)</f>
        <v>18/11/2025</v>
      </c>
      <c r="AS132" s="15" t="str">
        <f aca="false">TEXT(DAY(G132),"00")&amp;"/"&amp;TEXT(MONTH(G132),"00")&amp;"/"&amp;YEAR(G132)</f>
        <v>01/10/2025</v>
      </c>
      <c r="AT132" s="15" t="str">
        <f aca="false">TEXT(DAY(H132),"00")&amp;"/"&amp;TEXT(MONTH(H132),"00")&amp;"/"&amp;YEAR(H132)</f>
        <v>31/10/2025</v>
      </c>
      <c r="AU132" s="15" t="str">
        <f aca="false">TEXT(DAY(I132),"00")&amp;"/"&amp;TEXT(MONTH(I132),"00")&amp;"/"&amp;YEAR(I132)</f>
        <v>18/11/2025</v>
      </c>
      <c r="AV132" s="15" t="n">
        <f aca="false">IF(J132="","",J132)</f>
        <v>2</v>
      </c>
      <c r="AW132" s="15" t="n">
        <f aca="false">IFERROR(VLOOKUP(K132,TiposComprobantes!$B$2:$C$37,2,0),"")</f>
        <v>1</v>
      </c>
      <c r="AX132" s="15" t="n">
        <f aca="false">IFERROR(VLOOKUP(M132,TipoConceptos!$B$2:$C$4,2,0),"")</f>
        <v>2</v>
      </c>
      <c r="AY132" s="15" t="str">
        <f aca="false">N132</f>
        <v>Cuenta Corriente</v>
      </c>
      <c r="AZ132" s="15" t="n">
        <f aca="false">IFERROR(VLOOKUP(O132,CondicionReceptor!$B$2:$C$12,2,0),0)</f>
        <v>6</v>
      </c>
      <c r="BA132" s="15" t="n">
        <f aca="false">IFERROR(VLOOKUP(Q132,TiposDocumentos!$B$2:$C$37,2,0),99)</f>
        <v>80</v>
      </c>
      <c r="BB132" s="15" t="n">
        <f aca="false">R132</f>
        <v>23351897074</v>
      </c>
      <c r="BC132" s="15" t="str">
        <f aca="false">IF(S132="","",S132)</f>
        <v>SCOTTO LUCILA AGUSTINA</v>
      </c>
      <c r="BD132" s="15" t="str">
        <f aca="false">IF(T132="","",T132)</f>
        <v>Dom. Estudio 92</v>
      </c>
      <c r="BE132" s="15" t="str">
        <f aca="false">IF(U132="","",U132)</f>
        <v>Dom. Recep.  1271</v>
      </c>
      <c r="BF132" s="15" t="str">
        <f aca="false">IF(V132="","",V132)</f>
        <v>Honorarios 23351897074: oct 2025 - oct 2025</v>
      </c>
      <c r="BG132" s="11" t="n">
        <f aca="false">IF(W132="","",W132)</f>
        <v>2.68</v>
      </c>
      <c r="BH132" s="11" t="n">
        <f aca="false">IF(X132="","",X132)</f>
        <v>86863</v>
      </c>
      <c r="BI132" s="15" t="n">
        <f aca="false">IF(Y132="",0,Y132)</f>
        <v>0</v>
      </c>
      <c r="BJ132" s="11" t="n">
        <f aca="false">IF(Z132="","",Z132)</f>
        <v>232792.84</v>
      </c>
      <c r="BK132" s="15" t="n">
        <f aca="false">VLOOKUP(AA132,TiposIVA!$B$2:$C$11,2,0)</f>
        <v>5</v>
      </c>
      <c r="BL132" s="11" t="n">
        <f aca="false">IF(AB132="","",AB132)</f>
        <v>48886.5</v>
      </c>
      <c r="BM132" s="11" t="n">
        <f aca="false">IF(AC132="","",AC132)</f>
        <v>281679.34</v>
      </c>
      <c r="BN132" s="16" t="str">
        <f aca="false">IFERROR(VLOOKUP(AD132,TiposComprobantes!$B$2:$C$37,2,0),"")</f>
        <v/>
      </c>
      <c r="BO132" s="16" t="str">
        <f aca="false">IF(AE132="","",AE132)</f>
        <v/>
      </c>
      <c r="BP132" s="16" t="str">
        <f aca="false">IF(AF132="","",AF132)</f>
        <v/>
      </c>
      <c r="BQ132" s="16" t="str">
        <f aca="false">IFERROR(VLOOKUP(AG132,TiposTributos!$B$1:$C$12,2,0),"")</f>
        <v/>
      </c>
      <c r="BR132" s="16" t="str">
        <f aca="false">IF(AH132="","",AH132)</f>
        <v/>
      </c>
      <c r="BS132" s="11" t="n">
        <f aca="false">AI132</f>
        <v>0</v>
      </c>
      <c r="BT132" s="11" t="n">
        <f aca="false">AJ132*100</f>
        <v>0</v>
      </c>
      <c r="BU132" s="11" t="n">
        <f aca="false">AK132</f>
        <v>0</v>
      </c>
      <c r="BW132" s="15" t="str">
        <f aca="false">IF(F132="","",CONCATENATE(AM132,"|'",AN132,"'|'",AO132,"'|'",AP132,"'|'",AQ132,"'|'",AR132,"'|'",AS132,"'|'",AT132,"'|'",AU132,"'|",AV132,"|",AW132,"|",AX132,"|'",AY132,"'|",AZ132,"|",BA132,"|",BB132,"|'",BC132,"'|'",BD132,"'|'",BE132,"'|'",BF132,"'|",BG132,"|",BH132,"|",BI132,"|",BJ132,"|",BK132,"|",BL132,"|",BM132,"|",BN132,"|",BO132,"|",BP132,"|",BQ132,"|'",BR132,"'|",BS132,"|",BT132,"|",BU132))</f>
        <v>NO|'30650940667'|'Bustos &amp; Hope SH'|'Responsable Inscripto'|'32'|'18/11/2025'|'01/10/2025'|'31/10/2025'|'18/11/2025'|2|1|2|'Cuenta Corriente'|6|80|23351897074|'SCOTTO LUCILA AGUSTINA'|'Dom. Estudio 92'|'Dom. Recep.  1271'|'Honorarios 23351897074: oct 2025 - oct 2025'|2,68|86863|0|232792,84|5|48886,5|281679,34|||||''|0|0|0</v>
      </c>
    </row>
    <row r="133" customFormat="false" ht="12.75" hidden="false" customHeight="false" outlineLevel="0" collapsed="false">
      <c r="A133" s="5" t="s">
        <v>88</v>
      </c>
      <c r="B133" s="1" t="n">
        <v>30650940667</v>
      </c>
      <c r="C133" s="5" t="s">
        <v>38</v>
      </c>
      <c r="D133" s="5" t="s">
        <v>39</v>
      </c>
      <c r="E133" s="1" t="n">
        <v>33</v>
      </c>
      <c r="F133" s="6" t="n">
        <f aca="true">TODAY()</f>
        <v>45979</v>
      </c>
      <c r="G133" s="7" t="n">
        <f aca="false">DATE(YEAR(H133),MONTH(H133),1)</f>
        <v>45931</v>
      </c>
      <c r="H133" s="7" t="n">
        <f aca="false">EOMONTH(F133,-1)</f>
        <v>45961</v>
      </c>
      <c r="I133" s="7" t="n">
        <f aca="false">F133</f>
        <v>45979</v>
      </c>
      <c r="J133" s="1" t="n">
        <v>2</v>
      </c>
      <c r="K133" s="5" t="s">
        <v>53</v>
      </c>
      <c r="L133" s="8" t="str">
        <f aca="false">IF(K133="","",RIGHT(K133,1))</f>
        <v>B</v>
      </c>
      <c r="M133" s="5" t="s">
        <v>54</v>
      </c>
      <c r="N133" s="5" t="s">
        <v>42</v>
      </c>
      <c r="O133" s="5" t="s">
        <v>135</v>
      </c>
      <c r="P133" s="8" t="str">
        <f aca="false">IF(K133="","",VLOOKUP(O133,CondicionReceptor!$B$2:$D$12,3,0))</f>
        <v>B;C</v>
      </c>
      <c r="Q133" s="5" t="s">
        <v>44</v>
      </c>
      <c r="R133" s="1" t="n">
        <v>30707354719</v>
      </c>
      <c r="S133" s="5" t="s">
        <v>136</v>
      </c>
      <c r="T133" s="1" t="str">
        <f aca="false">"Dom. Estudio "&amp;RANDBETWEEN(1,10000)</f>
        <v>Dom. Estudio 8642</v>
      </c>
      <c r="U133" s="1" t="str">
        <f aca="false">"Dom. Recep.  "&amp;RANDBETWEEN(1,10000)</f>
        <v>Dom. Recep.  6234</v>
      </c>
      <c r="V133" s="1" t="str">
        <f aca="false">"Honorarios "&amp;R133&amp;": "&amp;TEXT(G133,"mmm")&amp;" "&amp;YEAR(G133)&amp;" - "&amp;TEXT(H133,"mmm")&amp;" "&amp;YEAR(H133)</f>
        <v>Honorarios 30707354719: oct 2025 - oct 2025</v>
      </c>
      <c r="W133" s="9" t="n">
        <v>6.3</v>
      </c>
      <c r="X133" s="9" t="n">
        <v>86863</v>
      </c>
      <c r="Z133" s="9" t="n">
        <f aca="false">ROUND(W133*X133-Y133,2)</f>
        <v>547236.9</v>
      </c>
      <c r="AA133" s="10" t="n">
        <v>0.21</v>
      </c>
      <c r="AB133" s="11" t="n">
        <f aca="false">ROUND(IFERROR(Z133*AA133,0),2)</f>
        <v>114919.75</v>
      </c>
      <c r="AC133" s="11" t="n">
        <f aca="false">AB133+Z133</f>
        <v>662156.65</v>
      </c>
      <c r="AD133" s="5"/>
      <c r="AE133" s="12"/>
      <c r="AF133" s="12"/>
      <c r="AG133" s="13"/>
      <c r="AH133" s="12"/>
      <c r="AI133" s="12"/>
      <c r="AJ133" s="14"/>
      <c r="AK133" s="9" t="n">
        <f aca="false">AI133*AJ133</f>
        <v>0</v>
      </c>
      <c r="AM133" s="15" t="str">
        <f aca="false">+A133</f>
        <v>NO</v>
      </c>
      <c r="AN133" s="15" t="n">
        <f aca="false">+B133</f>
        <v>30650940667</v>
      </c>
      <c r="AO133" s="15" t="str">
        <f aca="false">+C133</f>
        <v>Bustos &amp; Hope SH</v>
      </c>
      <c r="AP133" s="15" t="str">
        <f aca="false">+D133</f>
        <v>Responsable Inscripto</v>
      </c>
      <c r="AQ133" s="15" t="n">
        <f aca="false">E133</f>
        <v>33</v>
      </c>
      <c r="AR133" s="15" t="str">
        <f aca="false">TEXT(DAY(F133),"00")&amp;"/"&amp;TEXT(MONTH(F133),"00")&amp;"/"&amp;YEAR(F133)</f>
        <v>18/11/2025</v>
      </c>
      <c r="AS133" s="15" t="str">
        <f aca="false">TEXT(DAY(G133),"00")&amp;"/"&amp;TEXT(MONTH(G133),"00")&amp;"/"&amp;YEAR(G133)</f>
        <v>01/10/2025</v>
      </c>
      <c r="AT133" s="15" t="str">
        <f aca="false">TEXT(DAY(H133),"00")&amp;"/"&amp;TEXT(MONTH(H133),"00")&amp;"/"&amp;YEAR(H133)</f>
        <v>31/10/2025</v>
      </c>
      <c r="AU133" s="15" t="str">
        <f aca="false">TEXT(DAY(I133),"00")&amp;"/"&amp;TEXT(MONTH(I133),"00")&amp;"/"&amp;YEAR(I133)</f>
        <v>18/11/2025</v>
      </c>
      <c r="AV133" s="15" t="n">
        <f aca="false">IF(J133="","",J133)</f>
        <v>2</v>
      </c>
      <c r="AW133" s="15" t="n">
        <f aca="false">IFERROR(VLOOKUP(K133,TiposComprobantes!$B$2:$C$37,2,0),"")</f>
        <v>6</v>
      </c>
      <c r="AX133" s="15" t="n">
        <f aca="false">IFERROR(VLOOKUP(M133,TipoConceptos!$B$2:$C$4,2,0),"")</f>
        <v>2</v>
      </c>
      <c r="AY133" s="15" t="str">
        <f aca="false">N133</f>
        <v>Cuenta Corriente</v>
      </c>
      <c r="AZ133" s="15" t="n">
        <f aca="false">IFERROR(VLOOKUP(O133,CondicionReceptor!$B$2:$C$12,2,0),0)</f>
        <v>4</v>
      </c>
      <c r="BA133" s="15" t="n">
        <f aca="false">IFERROR(VLOOKUP(Q133,TiposDocumentos!$B$2:$C$37,2,0),99)</f>
        <v>80</v>
      </c>
      <c r="BB133" s="15" t="n">
        <f aca="false">R133</f>
        <v>30707354719</v>
      </c>
      <c r="BC133" s="15" t="str">
        <f aca="false">IF(S133="","",S133)</f>
        <v>CAMARA DE ELABORADORES DE TE ARGENTINO C. E. T.A.</v>
      </c>
      <c r="BD133" s="15" t="str">
        <f aca="false">IF(T133="","",T133)</f>
        <v>Dom. Estudio 8642</v>
      </c>
      <c r="BE133" s="15" t="str">
        <f aca="false">IF(U133="","",U133)</f>
        <v>Dom. Recep.  6234</v>
      </c>
      <c r="BF133" s="15" t="str">
        <f aca="false">IF(V133="","",V133)</f>
        <v>Honorarios 30707354719: oct 2025 - oct 2025</v>
      </c>
      <c r="BG133" s="11" t="n">
        <f aca="false">IF(W133="","",W133)</f>
        <v>6.3</v>
      </c>
      <c r="BH133" s="11" t="n">
        <f aca="false">IF(X133="","",X133)</f>
        <v>86863</v>
      </c>
      <c r="BI133" s="15" t="n">
        <f aca="false">IF(Y133="",0,Y133)</f>
        <v>0</v>
      </c>
      <c r="BJ133" s="11" t="n">
        <f aca="false">IF(Z133="","",Z133)</f>
        <v>547236.9</v>
      </c>
      <c r="BK133" s="15" t="n">
        <f aca="false">VLOOKUP(AA133,TiposIVA!$B$2:$C$11,2,0)</f>
        <v>5</v>
      </c>
      <c r="BL133" s="11" t="n">
        <f aca="false">IF(AB133="","",AB133)</f>
        <v>114919.75</v>
      </c>
      <c r="BM133" s="11" t="n">
        <f aca="false">IF(AC133="","",AC133)</f>
        <v>662156.65</v>
      </c>
      <c r="BN133" s="16" t="str">
        <f aca="false">IFERROR(VLOOKUP(AD133,TiposComprobantes!$B$2:$C$37,2,0),"")</f>
        <v/>
      </c>
      <c r="BO133" s="16" t="str">
        <f aca="false">IF(AE133="","",AE133)</f>
        <v/>
      </c>
      <c r="BP133" s="16" t="str">
        <f aca="false">IF(AF133="","",AF133)</f>
        <v/>
      </c>
      <c r="BQ133" s="16" t="str">
        <f aca="false">IFERROR(VLOOKUP(AG133,TiposTributos!$B$1:$C$12,2,0),"")</f>
        <v/>
      </c>
      <c r="BR133" s="16" t="str">
        <f aca="false">IF(AH133="","",AH133)</f>
        <v/>
      </c>
      <c r="BS133" s="11" t="n">
        <f aca="false">AI133</f>
        <v>0</v>
      </c>
      <c r="BT133" s="11" t="n">
        <f aca="false">AJ133*100</f>
        <v>0</v>
      </c>
      <c r="BU133" s="11" t="n">
        <f aca="false">AK133</f>
        <v>0</v>
      </c>
      <c r="BW133" s="15" t="str">
        <f aca="false">IF(F133="","",CONCATENATE(AM133,"|'",AN133,"'|'",AO133,"'|'",AP133,"'|'",AQ133,"'|'",AR133,"'|'",AS133,"'|'",AT133,"'|'",AU133,"'|",AV133,"|",AW133,"|",AX133,"|'",AY133,"'|",AZ133,"|",BA133,"|",BB133,"|'",BC133,"'|'",BD133,"'|'",BE133,"'|'",BF133,"'|",BG133,"|",BH133,"|",BI133,"|",BJ133,"|",BK133,"|",BL133,"|",BM133,"|",BN133,"|",BO133,"|",BP133,"|",BQ133,"|'",BR133,"'|",BS133,"|",BT133,"|",BU133))</f>
        <v>NO|'30650940667'|'Bustos &amp; Hope SH'|'Responsable Inscripto'|'33'|'18/11/2025'|'01/10/2025'|'31/10/2025'|'18/11/2025'|2|6|2|'Cuenta Corriente'|4|80|30707354719|'CAMARA DE ELABORADORES DE TE ARGENTINO C. E. T.A.'|'Dom. Estudio 8642'|'Dom. Recep.  6234'|'Honorarios 30707354719: oct 2025 - oct 2025'|6,3|86863|0|547236,9|5|114919,75|662156,65|||||''|0|0|0</v>
      </c>
    </row>
    <row r="134" customFormat="false" ht="12.75" hidden="false" customHeight="false" outlineLevel="0" collapsed="false">
      <c r="A134" s="5" t="s">
        <v>88</v>
      </c>
      <c r="B134" s="1" t="n">
        <v>30650940667</v>
      </c>
      <c r="C134" s="5" t="s">
        <v>38</v>
      </c>
      <c r="D134" s="5" t="s">
        <v>39</v>
      </c>
      <c r="E134" s="1" t="n">
        <v>34</v>
      </c>
      <c r="F134" s="6" t="n">
        <f aca="true">TODAY()</f>
        <v>45979</v>
      </c>
      <c r="G134" s="7" t="n">
        <f aca="false">DATE(YEAR(H134),MONTH(H134),1)</f>
        <v>45931</v>
      </c>
      <c r="H134" s="7" t="n">
        <f aca="false">EOMONTH(F134,-1)</f>
        <v>45961</v>
      </c>
      <c r="I134" s="7" t="n">
        <f aca="false">F134</f>
        <v>45979</v>
      </c>
      <c r="J134" s="1" t="n">
        <v>2</v>
      </c>
      <c r="K134" s="5" t="s">
        <v>53</v>
      </c>
      <c r="L134" s="8" t="str">
        <f aca="false">IF(K134="","",RIGHT(K134,1))</f>
        <v>B</v>
      </c>
      <c r="M134" s="5" t="s">
        <v>54</v>
      </c>
      <c r="N134" s="5" t="s">
        <v>42</v>
      </c>
      <c r="O134" s="5" t="s">
        <v>56</v>
      </c>
      <c r="P134" s="8" t="str">
        <f aca="false">IF(K134="","",VLOOKUP(O134,CondicionReceptor!$B$2:$D$12,3,0))</f>
        <v>B;C</v>
      </c>
      <c r="Q134" s="5" t="s">
        <v>44</v>
      </c>
      <c r="R134" s="1" t="n">
        <v>27061302838</v>
      </c>
      <c r="S134" s="5" t="s">
        <v>137</v>
      </c>
      <c r="T134" s="1" t="str">
        <f aca="false">"Dom. Estudio "&amp;RANDBETWEEN(1,10000)</f>
        <v>Dom. Estudio 4717</v>
      </c>
      <c r="U134" s="1" t="str">
        <f aca="false">"Dom. Recep.  "&amp;RANDBETWEEN(1,10000)</f>
        <v>Dom. Recep.  263</v>
      </c>
      <c r="V134" s="1" t="str">
        <f aca="false">"Honorarios "&amp;R134&amp;": "&amp;TEXT(G134,"mmm")&amp;" "&amp;YEAR(G134)&amp;" - "&amp;TEXT(H134,"mmm")&amp;" "&amp;YEAR(H134)</f>
        <v>Honorarios 27061302838: oct 2025 - oct 2025</v>
      </c>
      <c r="W134" s="9" t="n">
        <f aca="false">ROUND(RANDBETWEEN(100,5000)/100,0)</f>
        <v>27</v>
      </c>
      <c r="X134" s="9" t="n">
        <v>86863</v>
      </c>
      <c r="Z134" s="9" t="n">
        <f aca="false">ROUND(W134*X134-Y134,2)</f>
        <v>2345301</v>
      </c>
      <c r="AA134" s="10" t="n">
        <v>0.21</v>
      </c>
      <c r="AB134" s="11" t="n">
        <f aca="false">ROUND(IFERROR(Z134*AA134,0),2)</f>
        <v>492513.21</v>
      </c>
      <c r="AC134" s="11" t="n">
        <f aca="false">AB134+Z134</f>
        <v>2837814.21</v>
      </c>
      <c r="AD134" s="5"/>
      <c r="AE134" s="12"/>
      <c r="AF134" s="12"/>
      <c r="AG134" s="13"/>
      <c r="AH134" s="12"/>
      <c r="AI134" s="12"/>
      <c r="AJ134" s="14"/>
      <c r="AK134" s="9" t="n">
        <f aca="false">AI134*AJ134</f>
        <v>0</v>
      </c>
      <c r="AM134" s="15" t="str">
        <f aca="false">+A134</f>
        <v>NO</v>
      </c>
      <c r="AN134" s="15" t="n">
        <f aca="false">+B134</f>
        <v>30650940667</v>
      </c>
      <c r="AO134" s="15" t="str">
        <f aca="false">+C134</f>
        <v>Bustos &amp; Hope SH</v>
      </c>
      <c r="AP134" s="15" t="str">
        <f aca="false">+D134</f>
        <v>Responsable Inscripto</v>
      </c>
      <c r="AQ134" s="15" t="n">
        <f aca="false">E134</f>
        <v>34</v>
      </c>
      <c r="AR134" s="15" t="str">
        <f aca="false">TEXT(DAY(F134),"00")&amp;"/"&amp;TEXT(MONTH(F134),"00")&amp;"/"&amp;YEAR(F134)</f>
        <v>18/11/2025</v>
      </c>
      <c r="AS134" s="15" t="str">
        <f aca="false">TEXT(DAY(G134),"00")&amp;"/"&amp;TEXT(MONTH(G134),"00")&amp;"/"&amp;YEAR(G134)</f>
        <v>01/10/2025</v>
      </c>
      <c r="AT134" s="15" t="str">
        <f aca="false">TEXT(DAY(H134),"00")&amp;"/"&amp;TEXT(MONTH(H134),"00")&amp;"/"&amp;YEAR(H134)</f>
        <v>31/10/2025</v>
      </c>
      <c r="AU134" s="15" t="str">
        <f aca="false">TEXT(DAY(I134),"00")&amp;"/"&amp;TEXT(MONTH(I134),"00")&amp;"/"&amp;YEAR(I134)</f>
        <v>18/11/2025</v>
      </c>
      <c r="AV134" s="15" t="n">
        <f aca="false">IF(J134="","",J134)</f>
        <v>2</v>
      </c>
      <c r="AW134" s="15" t="n">
        <f aca="false">IFERROR(VLOOKUP(K134,TiposComprobantes!$B$2:$C$37,2,0),"")</f>
        <v>6</v>
      </c>
      <c r="AX134" s="15" t="n">
        <f aca="false">IFERROR(VLOOKUP(M134,TipoConceptos!$B$2:$C$4,2,0),"")</f>
        <v>2</v>
      </c>
      <c r="AY134" s="15" t="str">
        <f aca="false">N134</f>
        <v>Cuenta Corriente</v>
      </c>
      <c r="AZ134" s="15" t="n">
        <f aca="false">IFERROR(VLOOKUP(O134,CondicionReceptor!$B$2:$C$12,2,0),0)</f>
        <v>5</v>
      </c>
      <c r="BA134" s="15" t="n">
        <f aca="false">IFERROR(VLOOKUP(Q134,TiposDocumentos!$B$2:$C$37,2,0),99)</f>
        <v>80</v>
      </c>
      <c r="BB134" s="15" t="n">
        <f aca="false">R134</f>
        <v>27061302838</v>
      </c>
      <c r="BC134" s="15" t="str">
        <f aca="false">IF(S134="","",S134)</f>
        <v>ACOSTA DELIA ROSA</v>
      </c>
      <c r="BD134" s="15" t="str">
        <f aca="false">IF(T134="","",T134)</f>
        <v>Dom. Estudio 4717</v>
      </c>
      <c r="BE134" s="15" t="str">
        <f aca="false">IF(U134="","",U134)</f>
        <v>Dom. Recep.  263</v>
      </c>
      <c r="BF134" s="15" t="str">
        <f aca="false">IF(V134="","",V134)</f>
        <v>Honorarios 27061302838: oct 2025 - oct 2025</v>
      </c>
      <c r="BG134" s="11" t="n">
        <f aca="false">IF(W134="","",W134)</f>
        <v>27</v>
      </c>
      <c r="BH134" s="11" t="n">
        <f aca="false">IF(X134="","",X134)</f>
        <v>86863</v>
      </c>
      <c r="BI134" s="15" t="n">
        <f aca="false">IF(Y134="",0,Y134)</f>
        <v>0</v>
      </c>
      <c r="BJ134" s="11" t="n">
        <f aca="false">IF(Z134="","",Z134)</f>
        <v>2345301</v>
      </c>
      <c r="BK134" s="15" t="n">
        <f aca="false">VLOOKUP(AA134,TiposIVA!$B$2:$C$11,2,0)</f>
        <v>5</v>
      </c>
      <c r="BL134" s="11" t="n">
        <f aca="false">IF(AB134="","",AB134)</f>
        <v>492513.21</v>
      </c>
      <c r="BM134" s="11" t="n">
        <f aca="false">IF(AC134="","",AC134)</f>
        <v>2837814.21</v>
      </c>
      <c r="BN134" s="16" t="str">
        <f aca="false">IFERROR(VLOOKUP(AD134,TiposComprobantes!$B$2:$C$37,2,0),"")</f>
        <v/>
      </c>
      <c r="BO134" s="16" t="str">
        <f aca="false">IF(AE134="","",AE134)</f>
        <v/>
      </c>
      <c r="BP134" s="16" t="str">
        <f aca="false">IF(AF134="","",AF134)</f>
        <v/>
      </c>
      <c r="BQ134" s="16" t="str">
        <f aca="false">IFERROR(VLOOKUP(AG134,TiposTributos!$B$1:$C$12,2,0),"")</f>
        <v/>
      </c>
      <c r="BR134" s="16" t="str">
        <f aca="false">IF(AH134="","",AH134)</f>
        <v/>
      </c>
      <c r="BS134" s="11" t="n">
        <f aca="false">AI134</f>
        <v>0</v>
      </c>
      <c r="BT134" s="11" t="n">
        <f aca="false">AJ134*100</f>
        <v>0</v>
      </c>
      <c r="BU134" s="11" t="n">
        <f aca="false">AK134</f>
        <v>0</v>
      </c>
      <c r="BW134" s="15" t="str">
        <f aca="false">IF(F134="","",CONCATENATE(AM134,"|'",AN134,"'|'",AO134,"'|'",AP134,"'|'",AQ134,"'|'",AR134,"'|'",AS134,"'|'",AT134,"'|'",AU134,"'|",AV134,"|",AW134,"|",AX134,"|'",AY134,"'|",AZ134,"|",BA134,"|",BB134,"|'",BC134,"'|'",BD134,"'|'",BE134,"'|'",BF134,"'|",BG134,"|",BH134,"|",BI134,"|",BJ134,"|",BK134,"|",BL134,"|",BM134,"|",BN134,"|",BO134,"|",BP134,"|",BQ134,"|'",BR134,"'|",BS134,"|",BT134,"|",BU134))</f>
        <v>NO|'30650940667'|'Bustos &amp; Hope SH'|'Responsable Inscripto'|'34'|'18/11/2025'|'01/10/2025'|'31/10/2025'|'18/11/2025'|2|6|2|'Cuenta Corriente'|5|80|27061302838|'ACOSTA DELIA ROSA'|'Dom. Estudio 4717'|'Dom. Recep.  263'|'Honorarios 27061302838: oct 2025 - oct 2025'|27|86863|0|2345301|5|492513,21|2837814,21|||||''|0|0|0</v>
      </c>
    </row>
    <row r="135" customFormat="false" ht="12.75" hidden="false" customHeight="false" outlineLevel="0" collapsed="false">
      <c r="A135" s="5" t="s">
        <v>88</v>
      </c>
      <c r="B135" s="1" t="n">
        <v>30650940667</v>
      </c>
      <c r="C135" s="5" t="s">
        <v>38</v>
      </c>
      <c r="D135" s="5" t="s">
        <v>39</v>
      </c>
      <c r="E135" s="1" t="n">
        <v>35</v>
      </c>
      <c r="F135" s="6" t="n">
        <f aca="true">TODAY()</f>
        <v>45979</v>
      </c>
      <c r="G135" s="7" t="n">
        <f aca="false">DATE(YEAR(H135),MONTH(H135),1)</f>
        <v>45931</v>
      </c>
      <c r="H135" s="7" t="n">
        <f aca="false">EOMONTH(F135,-1)</f>
        <v>45961</v>
      </c>
      <c r="I135" s="7" t="n">
        <f aca="false">F135</f>
        <v>45979</v>
      </c>
      <c r="J135" s="1" t="n">
        <v>2</v>
      </c>
      <c r="K135" s="5" t="s">
        <v>53</v>
      </c>
      <c r="L135" s="8" t="str">
        <f aca="false">IF(K135="","",RIGHT(K135,1))</f>
        <v>B</v>
      </c>
      <c r="M135" s="5" t="s">
        <v>54</v>
      </c>
      <c r="N135" s="5" t="s">
        <v>42</v>
      </c>
      <c r="O135" s="5" t="s">
        <v>56</v>
      </c>
      <c r="P135" s="8" t="str">
        <f aca="false">IF(K135="","",VLOOKUP(O135,CondicionReceptor!$B$2:$D$12,3,0))</f>
        <v>B;C</v>
      </c>
      <c r="Q135" s="5" t="s">
        <v>44</v>
      </c>
      <c r="R135" s="1" t="n">
        <v>27239900068</v>
      </c>
      <c r="S135" s="5" t="s">
        <v>138</v>
      </c>
      <c r="T135" s="1" t="str">
        <f aca="false">"Dom. Estudio "&amp;RANDBETWEEN(1,10000)</f>
        <v>Dom. Estudio 9630</v>
      </c>
      <c r="U135" s="1" t="str">
        <f aca="false">"Dom. Recep.  "&amp;RANDBETWEEN(1,10000)</f>
        <v>Dom. Recep.  4174</v>
      </c>
      <c r="V135" s="1" t="str">
        <f aca="false">"Honorarios "&amp;R135&amp;": "&amp;TEXT(G135,"mmm")&amp;" "&amp;YEAR(G135)&amp;" - "&amp;TEXT(H135,"mmm")&amp;" "&amp;YEAR(H135)</f>
        <v>Honorarios 27239900068: oct 2025 - oct 2025</v>
      </c>
      <c r="W135" s="9" t="n">
        <f aca="false">ROUND(RANDBETWEEN(100,5000)/100,0)</f>
        <v>44</v>
      </c>
      <c r="X135" s="9" t="n">
        <v>86863</v>
      </c>
      <c r="Z135" s="9" t="n">
        <f aca="false">ROUND(W135*X135-Y135,2)</f>
        <v>3821972</v>
      </c>
      <c r="AA135" s="10" t="n">
        <v>0.21</v>
      </c>
      <c r="AB135" s="11" t="n">
        <f aca="false">ROUND(IFERROR(Z135*AA135,0),2)</f>
        <v>802614.12</v>
      </c>
      <c r="AC135" s="11" t="n">
        <f aca="false">AB135+Z135</f>
        <v>4624586.12</v>
      </c>
      <c r="AD135" s="5"/>
      <c r="AE135" s="12"/>
      <c r="AF135" s="12"/>
      <c r="AG135" s="13"/>
      <c r="AH135" s="12"/>
      <c r="AI135" s="12"/>
      <c r="AJ135" s="14"/>
      <c r="AK135" s="9" t="n">
        <f aca="false">AI135*AJ135</f>
        <v>0</v>
      </c>
      <c r="AM135" s="15" t="str">
        <f aca="false">+A135</f>
        <v>NO</v>
      </c>
      <c r="AN135" s="15" t="n">
        <f aca="false">+B135</f>
        <v>30650940667</v>
      </c>
      <c r="AO135" s="15" t="str">
        <f aca="false">+C135</f>
        <v>Bustos &amp; Hope SH</v>
      </c>
      <c r="AP135" s="15" t="str">
        <f aca="false">+D135</f>
        <v>Responsable Inscripto</v>
      </c>
      <c r="AQ135" s="15" t="n">
        <f aca="false">E135</f>
        <v>35</v>
      </c>
      <c r="AR135" s="15" t="str">
        <f aca="false">TEXT(DAY(F135),"00")&amp;"/"&amp;TEXT(MONTH(F135),"00")&amp;"/"&amp;YEAR(F135)</f>
        <v>18/11/2025</v>
      </c>
      <c r="AS135" s="15" t="str">
        <f aca="false">TEXT(DAY(G135),"00")&amp;"/"&amp;TEXT(MONTH(G135),"00")&amp;"/"&amp;YEAR(G135)</f>
        <v>01/10/2025</v>
      </c>
      <c r="AT135" s="15" t="str">
        <f aca="false">TEXT(DAY(H135),"00")&amp;"/"&amp;TEXT(MONTH(H135),"00")&amp;"/"&amp;YEAR(H135)</f>
        <v>31/10/2025</v>
      </c>
      <c r="AU135" s="15" t="str">
        <f aca="false">TEXT(DAY(I135),"00")&amp;"/"&amp;TEXT(MONTH(I135),"00")&amp;"/"&amp;YEAR(I135)</f>
        <v>18/11/2025</v>
      </c>
      <c r="AV135" s="15" t="n">
        <f aca="false">IF(J135="","",J135)</f>
        <v>2</v>
      </c>
      <c r="AW135" s="15" t="n">
        <f aca="false">IFERROR(VLOOKUP(K135,TiposComprobantes!$B$2:$C$37,2,0),"")</f>
        <v>6</v>
      </c>
      <c r="AX135" s="15" t="n">
        <f aca="false">IFERROR(VLOOKUP(M135,TipoConceptos!$B$2:$C$4,2,0),"")</f>
        <v>2</v>
      </c>
      <c r="AY135" s="15" t="str">
        <f aca="false">N135</f>
        <v>Cuenta Corriente</v>
      </c>
      <c r="AZ135" s="15" t="n">
        <f aca="false">IFERROR(VLOOKUP(O135,CondicionReceptor!$B$2:$C$12,2,0),0)</f>
        <v>5</v>
      </c>
      <c r="BA135" s="15" t="n">
        <f aca="false">IFERROR(VLOOKUP(Q135,TiposDocumentos!$B$2:$C$37,2,0),99)</f>
        <v>80</v>
      </c>
      <c r="BB135" s="15" t="n">
        <f aca="false">R135</f>
        <v>27239900068</v>
      </c>
      <c r="BC135" s="15" t="str">
        <f aca="false">IF(S135="","",S135)</f>
        <v>ACASUSO, María Gabriela</v>
      </c>
      <c r="BD135" s="15" t="str">
        <f aca="false">IF(T135="","",T135)</f>
        <v>Dom. Estudio 9630</v>
      </c>
      <c r="BE135" s="15" t="str">
        <f aca="false">IF(U135="","",U135)</f>
        <v>Dom. Recep.  4174</v>
      </c>
      <c r="BF135" s="15" t="str">
        <f aca="false">IF(V135="","",V135)</f>
        <v>Honorarios 27239900068: oct 2025 - oct 2025</v>
      </c>
      <c r="BG135" s="11" t="n">
        <f aca="false">IF(W135="","",W135)</f>
        <v>44</v>
      </c>
      <c r="BH135" s="11" t="n">
        <f aca="false">IF(X135="","",X135)</f>
        <v>86863</v>
      </c>
      <c r="BI135" s="15" t="n">
        <f aca="false">IF(Y135="",0,Y135)</f>
        <v>0</v>
      </c>
      <c r="BJ135" s="11" t="n">
        <f aca="false">IF(Z135="","",Z135)</f>
        <v>3821972</v>
      </c>
      <c r="BK135" s="15" t="n">
        <f aca="false">VLOOKUP(AA135,TiposIVA!$B$2:$C$11,2,0)</f>
        <v>5</v>
      </c>
      <c r="BL135" s="11" t="n">
        <f aca="false">IF(AB135="","",AB135)</f>
        <v>802614.12</v>
      </c>
      <c r="BM135" s="11" t="n">
        <f aca="false">IF(AC135="","",AC135)</f>
        <v>4624586.12</v>
      </c>
      <c r="BN135" s="16" t="str">
        <f aca="false">IFERROR(VLOOKUP(AD135,TiposComprobantes!$B$2:$C$37,2,0),"")</f>
        <v/>
      </c>
      <c r="BO135" s="16" t="str">
        <f aca="false">IF(AE135="","",AE135)</f>
        <v/>
      </c>
      <c r="BP135" s="16" t="str">
        <f aca="false">IF(AF135="","",AF135)</f>
        <v/>
      </c>
      <c r="BQ135" s="16" t="str">
        <f aca="false">IFERROR(VLOOKUP(AG135,TiposTributos!$B$1:$C$12,2,0),"")</f>
        <v/>
      </c>
      <c r="BR135" s="16" t="str">
        <f aca="false">IF(AH135="","",AH135)</f>
        <v/>
      </c>
      <c r="BS135" s="11" t="n">
        <f aca="false">AI135</f>
        <v>0</v>
      </c>
      <c r="BT135" s="11" t="n">
        <f aca="false">AJ135*100</f>
        <v>0</v>
      </c>
      <c r="BU135" s="11" t="n">
        <f aca="false">AK135</f>
        <v>0</v>
      </c>
      <c r="BW135" s="15" t="str">
        <f aca="false">IF(F135="","",CONCATENATE(AM135,"|'",AN135,"'|'",AO135,"'|'",AP135,"'|'",AQ135,"'|'",AR135,"'|'",AS135,"'|'",AT135,"'|'",AU135,"'|",AV135,"|",AW135,"|",AX135,"|'",AY135,"'|",AZ135,"|",BA135,"|",BB135,"|'",BC135,"'|'",BD135,"'|'",BE135,"'|'",BF135,"'|",BG135,"|",BH135,"|",BI135,"|",BJ135,"|",BK135,"|",BL135,"|",BM135,"|",BN135,"|",BO135,"|",BP135,"|",BQ135,"|'",BR135,"'|",BS135,"|",BT135,"|",BU135))</f>
        <v>NO|'30650940667'|'Bustos &amp; Hope SH'|'Responsable Inscripto'|'35'|'18/11/2025'|'01/10/2025'|'31/10/2025'|'18/11/2025'|2|6|2|'Cuenta Corriente'|5|80|27239900068|'ACASUSO, María Gabriela'|'Dom. Estudio 9630'|'Dom. Recep.  4174'|'Honorarios 27239900068: oct 2025 - oct 2025'|44|86863|0|3821972|5|802614,12|4624586,12|||||''|0|0|0</v>
      </c>
    </row>
    <row r="136" customFormat="false" ht="12.75" hidden="false" customHeight="false" outlineLevel="0" collapsed="false">
      <c r="A136" s="5" t="s">
        <v>88</v>
      </c>
      <c r="B136" s="1" t="n">
        <v>30650940667</v>
      </c>
      <c r="C136" s="5" t="s">
        <v>38</v>
      </c>
      <c r="D136" s="5" t="s">
        <v>39</v>
      </c>
      <c r="E136" s="1" t="n">
        <v>36</v>
      </c>
      <c r="F136" s="6" t="n">
        <f aca="true">TODAY()</f>
        <v>45979</v>
      </c>
      <c r="G136" s="7" t="n">
        <f aca="false">DATE(YEAR(H136),MONTH(H136),1)</f>
        <v>45931</v>
      </c>
      <c r="H136" s="7" t="n">
        <f aca="false">EOMONTH(F136,-1)</f>
        <v>45961</v>
      </c>
      <c r="I136" s="7" t="n">
        <f aca="false">F136</f>
        <v>45979</v>
      </c>
      <c r="J136" s="1" t="n">
        <v>2</v>
      </c>
      <c r="K136" s="5" t="s">
        <v>40</v>
      </c>
      <c r="L136" s="8" t="str">
        <f aca="false">IF(K136="","",RIGHT(K136,1))</f>
        <v>A</v>
      </c>
      <c r="M136" s="5" t="s">
        <v>54</v>
      </c>
      <c r="N136" s="5" t="s">
        <v>42</v>
      </c>
      <c r="O136" s="5" t="s">
        <v>43</v>
      </c>
      <c r="P136" s="8" t="str">
        <f aca="false">IF(K136="","",VLOOKUP(O136,CondicionReceptor!$B$2:$D$12,3,0))</f>
        <v>A;M;C</v>
      </c>
      <c r="Q136" s="5" t="s">
        <v>44</v>
      </c>
      <c r="R136" s="1" t="n">
        <v>30709419567</v>
      </c>
      <c r="S136" s="5" t="s">
        <v>139</v>
      </c>
      <c r="T136" s="1" t="str">
        <f aca="false">"Dom. Estudio "&amp;RANDBETWEEN(1,10000)</f>
        <v>Dom. Estudio 9220</v>
      </c>
      <c r="U136" s="1" t="str">
        <f aca="false">"Dom. Recep.  "&amp;RANDBETWEEN(1,10000)</f>
        <v>Dom. Recep.  9279</v>
      </c>
      <c r="V136" s="1" t="str">
        <f aca="false">"Honorarios "&amp;R136&amp;": "&amp;TEXT(G136,"mmm")&amp;" "&amp;YEAR(G136)&amp;" - "&amp;TEXT(H136,"mmm")&amp;" "&amp;YEAR(H136)</f>
        <v>Honorarios 30709419567: oct 2025 - oct 2025</v>
      </c>
      <c r="W136" s="9" t="n">
        <f aca="false">ROUND(RANDBETWEEN(100,5000)/100,0)</f>
        <v>35</v>
      </c>
      <c r="X136" s="9" t="n">
        <v>86863</v>
      </c>
      <c r="Z136" s="9" t="n">
        <f aca="false">ROUND(W136*X136-Y136,2)</f>
        <v>3040205</v>
      </c>
      <c r="AA136" s="10" t="n">
        <v>0.21</v>
      </c>
      <c r="AB136" s="11" t="n">
        <f aca="false">ROUND(IFERROR(Z136*AA136,0),2)</f>
        <v>638443.05</v>
      </c>
      <c r="AC136" s="11" t="n">
        <f aca="false">AB136+Z136</f>
        <v>3678648.05</v>
      </c>
      <c r="AD136" s="5"/>
      <c r="AE136" s="12"/>
      <c r="AF136" s="12"/>
      <c r="AG136" s="13"/>
      <c r="AH136" s="12"/>
      <c r="AI136" s="12"/>
      <c r="AJ136" s="14"/>
      <c r="AK136" s="9" t="n">
        <f aca="false">AI136*AJ136</f>
        <v>0</v>
      </c>
      <c r="AM136" s="15" t="str">
        <f aca="false">+A136</f>
        <v>NO</v>
      </c>
      <c r="AN136" s="15" t="n">
        <f aca="false">+B136</f>
        <v>30650940667</v>
      </c>
      <c r="AO136" s="15" t="str">
        <f aca="false">+C136</f>
        <v>Bustos &amp; Hope SH</v>
      </c>
      <c r="AP136" s="15" t="str">
        <f aca="false">+D136</f>
        <v>Responsable Inscripto</v>
      </c>
      <c r="AQ136" s="15" t="n">
        <f aca="false">E136</f>
        <v>36</v>
      </c>
      <c r="AR136" s="15" t="str">
        <f aca="false">TEXT(DAY(F136),"00")&amp;"/"&amp;TEXT(MONTH(F136),"00")&amp;"/"&amp;YEAR(F136)</f>
        <v>18/11/2025</v>
      </c>
      <c r="AS136" s="15" t="str">
        <f aca="false">TEXT(DAY(G136),"00")&amp;"/"&amp;TEXT(MONTH(G136),"00")&amp;"/"&amp;YEAR(G136)</f>
        <v>01/10/2025</v>
      </c>
      <c r="AT136" s="15" t="str">
        <f aca="false">TEXT(DAY(H136),"00")&amp;"/"&amp;TEXT(MONTH(H136),"00")&amp;"/"&amp;YEAR(H136)</f>
        <v>31/10/2025</v>
      </c>
      <c r="AU136" s="15" t="str">
        <f aca="false">TEXT(DAY(I136),"00")&amp;"/"&amp;TEXT(MONTH(I136),"00")&amp;"/"&amp;YEAR(I136)</f>
        <v>18/11/2025</v>
      </c>
      <c r="AV136" s="15" t="n">
        <f aca="false">IF(J136="","",J136)</f>
        <v>2</v>
      </c>
      <c r="AW136" s="15" t="n">
        <f aca="false">IFERROR(VLOOKUP(K136,TiposComprobantes!$B$2:$C$37,2,0),"")</f>
        <v>1</v>
      </c>
      <c r="AX136" s="15" t="n">
        <f aca="false">IFERROR(VLOOKUP(M136,TipoConceptos!$B$2:$C$4,2,0),"")</f>
        <v>2</v>
      </c>
      <c r="AY136" s="15" t="str">
        <f aca="false">N136</f>
        <v>Cuenta Corriente</v>
      </c>
      <c r="AZ136" s="15" t="n">
        <f aca="false">IFERROR(VLOOKUP(O136,CondicionReceptor!$B$2:$C$12,2,0),0)</f>
        <v>1</v>
      </c>
      <c r="BA136" s="15" t="n">
        <f aca="false">IFERROR(VLOOKUP(Q136,TiposDocumentos!$B$2:$C$37,2,0),99)</f>
        <v>80</v>
      </c>
      <c r="BB136" s="15" t="n">
        <f aca="false">R136</f>
        <v>30709419567</v>
      </c>
      <c r="BC136" s="15" t="str">
        <f aca="false">IF(S136="","",S136)</f>
        <v>AITA SA</v>
      </c>
      <c r="BD136" s="15" t="str">
        <f aca="false">IF(T136="","",T136)</f>
        <v>Dom. Estudio 9220</v>
      </c>
      <c r="BE136" s="15" t="str">
        <f aca="false">IF(U136="","",U136)</f>
        <v>Dom. Recep.  9279</v>
      </c>
      <c r="BF136" s="15" t="str">
        <f aca="false">IF(V136="","",V136)</f>
        <v>Honorarios 30709419567: oct 2025 - oct 2025</v>
      </c>
      <c r="BG136" s="11" t="n">
        <f aca="false">IF(W136="","",W136)</f>
        <v>35</v>
      </c>
      <c r="BH136" s="11" t="n">
        <f aca="false">IF(X136="","",X136)</f>
        <v>86863</v>
      </c>
      <c r="BI136" s="15" t="n">
        <f aca="false">IF(Y136="",0,Y136)</f>
        <v>0</v>
      </c>
      <c r="BJ136" s="11" t="n">
        <f aca="false">IF(Z136="","",Z136)</f>
        <v>3040205</v>
      </c>
      <c r="BK136" s="15" t="n">
        <f aca="false">VLOOKUP(AA136,TiposIVA!$B$2:$C$11,2,0)</f>
        <v>5</v>
      </c>
      <c r="BL136" s="11" t="n">
        <f aca="false">IF(AB136="","",AB136)</f>
        <v>638443.05</v>
      </c>
      <c r="BM136" s="11" t="n">
        <f aca="false">IF(AC136="","",AC136)</f>
        <v>3678648.05</v>
      </c>
      <c r="BN136" s="16" t="str">
        <f aca="false">IFERROR(VLOOKUP(AD136,TiposComprobantes!$B$2:$C$37,2,0),"")</f>
        <v/>
      </c>
      <c r="BO136" s="16" t="str">
        <f aca="false">IF(AE136="","",AE136)</f>
        <v/>
      </c>
      <c r="BP136" s="16" t="str">
        <f aca="false">IF(AF136="","",AF136)</f>
        <v/>
      </c>
      <c r="BQ136" s="16" t="str">
        <f aca="false">IFERROR(VLOOKUP(AG136,TiposTributos!$B$1:$C$12,2,0),"")</f>
        <v/>
      </c>
      <c r="BR136" s="16" t="str">
        <f aca="false">IF(AH136="","",AH136)</f>
        <v/>
      </c>
      <c r="BS136" s="11" t="n">
        <f aca="false">AI136</f>
        <v>0</v>
      </c>
      <c r="BT136" s="11" t="n">
        <f aca="false">AJ136*100</f>
        <v>0</v>
      </c>
      <c r="BU136" s="11" t="n">
        <f aca="false">AK136</f>
        <v>0</v>
      </c>
      <c r="BW136" s="15" t="str">
        <f aca="false">IF(F136="","",CONCATENATE(AM136,"|'",AN136,"'|'",AO136,"'|'",AP136,"'|'",AQ136,"'|'",AR136,"'|'",AS136,"'|'",AT136,"'|'",AU136,"'|",AV136,"|",AW136,"|",AX136,"|'",AY136,"'|",AZ136,"|",BA136,"|",BB136,"|'",BC136,"'|'",BD136,"'|'",BE136,"'|'",BF136,"'|",BG136,"|",BH136,"|",BI136,"|",BJ136,"|",BK136,"|",BL136,"|",BM136,"|",BN136,"|",BO136,"|",BP136,"|",BQ136,"|'",BR136,"'|",BS136,"|",BT136,"|",BU136))</f>
        <v>NO|'30650940667'|'Bustos &amp; Hope SH'|'Responsable Inscripto'|'36'|'18/11/2025'|'01/10/2025'|'31/10/2025'|'18/11/2025'|2|1|2|'Cuenta Corriente'|1|80|30709419567|'AITA SA'|'Dom. Estudio 9220'|'Dom. Recep.  9279'|'Honorarios 30709419567: oct 2025 - oct 2025'|35|86863|0|3040205|5|638443,05|3678648,05|||||''|0|0|0</v>
      </c>
    </row>
    <row r="137" customFormat="false" ht="12.75" hidden="false" customHeight="false" outlineLevel="0" collapsed="false">
      <c r="A137" s="5" t="s">
        <v>88</v>
      </c>
      <c r="B137" s="1" t="n">
        <v>30650940667</v>
      </c>
      <c r="C137" s="5" t="s">
        <v>38</v>
      </c>
      <c r="D137" s="5" t="s">
        <v>39</v>
      </c>
      <c r="E137" s="1" t="n">
        <v>37</v>
      </c>
      <c r="F137" s="6" t="n">
        <f aca="true">TODAY()</f>
        <v>45979</v>
      </c>
      <c r="G137" s="7" t="n">
        <f aca="false">DATE(YEAR(H137),MONTH(H137),1)</f>
        <v>45931</v>
      </c>
      <c r="H137" s="7" t="n">
        <f aca="false">EOMONTH(F137,-1)</f>
        <v>45961</v>
      </c>
      <c r="I137" s="7" t="n">
        <f aca="false">F137</f>
        <v>45979</v>
      </c>
      <c r="J137" s="1" t="n">
        <v>2</v>
      </c>
      <c r="K137" s="5" t="s">
        <v>53</v>
      </c>
      <c r="L137" s="8" t="str">
        <f aca="false">IF(K137="","",RIGHT(K137,1))</f>
        <v>B</v>
      </c>
      <c r="M137" s="5" t="s">
        <v>54</v>
      </c>
      <c r="N137" s="5" t="s">
        <v>42</v>
      </c>
      <c r="O137" s="5" t="s">
        <v>56</v>
      </c>
      <c r="P137" s="8" t="str">
        <f aca="false">IF(K137="","",VLOOKUP(O137,CondicionReceptor!$B$2:$D$12,3,0))</f>
        <v>B;C</v>
      </c>
      <c r="Q137" s="5" t="s">
        <v>44</v>
      </c>
      <c r="R137" s="1" t="n">
        <v>20203385197</v>
      </c>
      <c r="S137" s="5" t="s">
        <v>140</v>
      </c>
      <c r="T137" s="1" t="str">
        <f aca="false">"Dom. Estudio "&amp;RANDBETWEEN(1,10000)</f>
        <v>Dom. Estudio 2906</v>
      </c>
      <c r="U137" s="1" t="str">
        <f aca="false">"Dom. Recep.  "&amp;RANDBETWEEN(1,10000)</f>
        <v>Dom. Recep.  6187</v>
      </c>
      <c r="V137" s="1" t="str">
        <f aca="false">"Honorarios "&amp;R137&amp;": "&amp;TEXT(G137,"mmm")&amp;" "&amp;YEAR(G137)&amp;" - "&amp;TEXT(H137,"mmm")&amp;" "&amp;YEAR(H137)</f>
        <v>Honorarios 20203385197: oct 2025 - oct 2025</v>
      </c>
      <c r="W137" s="9" t="n">
        <f aca="false">ROUND(RANDBETWEEN(100,5000)/100,0)</f>
        <v>49</v>
      </c>
      <c r="X137" s="9" t="n">
        <v>86863</v>
      </c>
      <c r="Z137" s="9" t="n">
        <f aca="false">ROUND(W137*X137-Y137,2)</f>
        <v>4256287</v>
      </c>
      <c r="AA137" s="10" t="n">
        <v>0.21</v>
      </c>
      <c r="AB137" s="11" t="n">
        <f aca="false">ROUND(IFERROR(Z137*AA137,0),2)</f>
        <v>893820.27</v>
      </c>
      <c r="AC137" s="11" t="n">
        <f aca="false">AB137+Z137</f>
        <v>5150107.27</v>
      </c>
      <c r="AD137" s="5"/>
      <c r="AE137" s="12"/>
      <c r="AF137" s="12"/>
      <c r="AG137" s="13"/>
      <c r="AH137" s="12"/>
      <c r="AI137" s="12"/>
      <c r="AJ137" s="14"/>
      <c r="AK137" s="9" t="n">
        <f aca="false">AI137*AJ137</f>
        <v>0</v>
      </c>
      <c r="AM137" s="15" t="str">
        <f aca="false">+A137</f>
        <v>NO</v>
      </c>
      <c r="AN137" s="15" t="n">
        <f aca="false">+B137</f>
        <v>30650940667</v>
      </c>
      <c r="AO137" s="15" t="str">
        <f aca="false">+C137</f>
        <v>Bustos &amp; Hope SH</v>
      </c>
      <c r="AP137" s="15" t="str">
        <f aca="false">+D137</f>
        <v>Responsable Inscripto</v>
      </c>
      <c r="AQ137" s="15" t="n">
        <f aca="false">E137</f>
        <v>37</v>
      </c>
      <c r="AR137" s="15" t="str">
        <f aca="false">TEXT(DAY(F137),"00")&amp;"/"&amp;TEXT(MONTH(F137),"00")&amp;"/"&amp;YEAR(F137)</f>
        <v>18/11/2025</v>
      </c>
      <c r="AS137" s="15" t="str">
        <f aca="false">TEXT(DAY(G137),"00")&amp;"/"&amp;TEXT(MONTH(G137),"00")&amp;"/"&amp;YEAR(G137)</f>
        <v>01/10/2025</v>
      </c>
      <c r="AT137" s="15" t="str">
        <f aca="false">TEXT(DAY(H137),"00")&amp;"/"&amp;TEXT(MONTH(H137),"00")&amp;"/"&amp;YEAR(H137)</f>
        <v>31/10/2025</v>
      </c>
      <c r="AU137" s="15" t="str">
        <f aca="false">TEXT(DAY(I137),"00")&amp;"/"&amp;TEXT(MONTH(I137),"00")&amp;"/"&amp;YEAR(I137)</f>
        <v>18/11/2025</v>
      </c>
      <c r="AV137" s="15" t="n">
        <f aca="false">IF(J137="","",J137)</f>
        <v>2</v>
      </c>
      <c r="AW137" s="15" t="n">
        <f aca="false">IFERROR(VLOOKUP(K137,TiposComprobantes!$B$2:$C$37,2,0),"")</f>
        <v>6</v>
      </c>
      <c r="AX137" s="15" t="n">
        <f aca="false">IFERROR(VLOOKUP(M137,TipoConceptos!$B$2:$C$4,2,0),"")</f>
        <v>2</v>
      </c>
      <c r="AY137" s="15" t="str">
        <f aca="false">N137</f>
        <v>Cuenta Corriente</v>
      </c>
      <c r="AZ137" s="15" t="n">
        <f aca="false">IFERROR(VLOOKUP(O137,CondicionReceptor!$B$2:$C$12,2,0),0)</f>
        <v>5</v>
      </c>
      <c r="BA137" s="15" t="n">
        <f aca="false">IFERROR(VLOOKUP(Q137,TiposDocumentos!$B$2:$C$37,2,0),99)</f>
        <v>80</v>
      </c>
      <c r="BB137" s="15" t="n">
        <f aca="false">R137</f>
        <v>20203385197</v>
      </c>
      <c r="BC137" s="15" t="str">
        <f aca="false">IF(S137="","",S137)</f>
        <v>AMARILLA JUAN CARLOS</v>
      </c>
      <c r="BD137" s="15" t="str">
        <f aca="false">IF(T137="","",T137)</f>
        <v>Dom. Estudio 2906</v>
      </c>
      <c r="BE137" s="15" t="str">
        <f aca="false">IF(U137="","",U137)</f>
        <v>Dom. Recep.  6187</v>
      </c>
      <c r="BF137" s="15" t="str">
        <f aca="false">IF(V137="","",V137)</f>
        <v>Honorarios 20203385197: oct 2025 - oct 2025</v>
      </c>
      <c r="BG137" s="11" t="n">
        <f aca="false">IF(W137="","",W137)</f>
        <v>49</v>
      </c>
      <c r="BH137" s="11" t="n">
        <f aca="false">IF(X137="","",X137)</f>
        <v>86863</v>
      </c>
      <c r="BI137" s="15" t="n">
        <f aca="false">IF(Y137="",0,Y137)</f>
        <v>0</v>
      </c>
      <c r="BJ137" s="11" t="n">
        <f aca="false">IF(Z137="","",Z137)</f>
        <v>4256287</v>
      </c>
      <c r="BK137" s="15" t="n">
        <f aca="false">VLOOKUP(AA137,TiposIVA!$B$2:$C$11,2,0)</f>
        <v>5</v>
      </c>
      <c r="BL137" s="11" t="n">
        <f aca="false">IF(AB137="","",AB137)</f>
        <v>893820.27</v>
      </c>
      <c r="BM137" s="11" t="n">
        <f aca="false">IF(AC137="","",AC137)</f>
        <v>5150107.27</v>
      </c>
      <c r="BN137" s="16" t="str">
        <f aca="false">IFERROR(VLOOKUP(AD137,TiposComprobantes!$B$2:$C$37,2,0),"")</f>
        <v/>
      </c>
      <c r="BO137" s="16" t="str">
        <f aca="false">IF(AE137="","",AE137)</f>
        <v/>
      </c>
      <c r="BP137" s="16" t="str">
        <f aca="false">IF(AF137="","",AF137)</f>
        <v/>
      </c>
      <c r="BQ137" s="16" t="str">
        <f aca="false">IFERROR(VLOOKUP(AG137,TiposTributos!$B$1:$C$12,2,0),"")</f>
        <v/>
      </c>
      <c r="BR137" s="16" t="str">
        <f aca="false">IF(AH137="","",AH137)</f>
        <v/>
      </c>
      <c r="BS137" s="11" t="n">
        <f aca="false">AI137</f>
        <v>0</v>
      </c>
      <c r="BT137" s="11" t="n">
        <f aca="false">AJ137*100</f>
        <v>0</v>
      </c>
      <c r="BU137" s="11" t="n">
        <f aca="false">AK137</f>
        <v>0</v>
      </c>
      <c r="BW137" s="15" t="str">
        <f aca="false">IF(F137="","",CONCATENATE(AM137,"|'",AN137,"'|'",AO137,"'|'",AP137,"'|'",AQ137,"'|'",AR137,"'|'",AS137,"'|'",AT137,"'|'",AU137,"'|",AV137,"|",AW137,"|",AX137,"|'",AY137,"'|",AZ137,"|",BA137,"|",BB137,"|'",BC137,"'|'",BD137,"'|'",BE137,"'|'",BF137,"'|",BG137,"|",BH137,"|",BI137,"|",BJ137,"|",BK137,"|",BL137,"|",BM137,"|",BN137,"|",BO137,"|",BP137,"|",BQ137,"|'",BR137,"'|",BS137,"|",BT137,"|",BU137))</f>
        <v>NO|'30650940667'|'Bustos &amp; Hope SH'|'Responsable Inscripto'|'37'|'18/11/2025'|'01/10/2025'|'31/10/2025'|'18/11/2025'|2|6|2|'Cuenta Corriente'|5|80|20203385197|'AMARILLA JUAN CARLOS'|'Dom. Estudio 2906'|'Dom. Recep.  6187'|'Honorarios 20203385197: oct 2025 - oct 2025'|49|86863|0|4256287|5|893820,27|5150107,27|||||''|0|0|0</v>
      </c>
    </row>
    <row r="138" customFormat="false" ht="12.75" hidden="false" customHeight="false" outlineLevel="0" collapsed="false">
      <c r="A138" s="5" t="s">
        <v>88</v>
      </c>
      <c r="B138" s="1" t="n">
        <v>30650940667</v>
      </c>
      <c r="C138" s="5" t="s">
        <v>38</v>
      </c>
      <c r="D138" s="5" t="s">
        <v>39</v>
      </c>
      <c r="E138" s="1" t="n">
        <v>38</v>
      </c>
      <c r="F138" s="6" t="n">
        <f aca="true">TODAY()</f>
        <v>45979</v>
      </c>
      <c r="G138" s="7" t="n">
        <f aca="false">DATE(YEAR(H138),MONTH(H138),1)</f>
        <v>45931</v>
      </c>
      <c r="H138" s="7" t="n">
        <f aca="false">EOMONTH(F138,-1)</f>
        <v>45961</v>
      </c>
      <c r="I138" s="7" t="n">
        <f aca="false">F138</f>
        <v>45979</v>
      </c>
      <c r="J138" s="1" t="n">
        <v>2</v>
      </c>
      <c r="K138" s="5" t="s">
        <v>53</v>
      </c>
      <c r="L138" s="8" t="str">
        <f aca="false">IF(K138="","",RIGHT(K138,1))</f>
        <v>B</v>
      </c>
      <c r="M138" s="5" t="s">
        <v>54</v>
      </c>
      <c r="N138" s="5" t="s">
        <v>42</v>
      </c>
      <c r="O138" s="5" t="s">
        <v>135</v>
      </c>
      <c r="P138" s="8" t="str">
        <f aca="false">IF(K138="","",VLOOKUP(O138,CondicionReceptor!$B$2:$D$12,3,0))</f>
        <v>B;C</v>
      </c>
      <c r="Q138" s="5" t="s">
        <v>44</v>
      </c>
      <c r="R138" s="1" t="n">
        <v>30592932446</v>
      </c>
      <c r="S138" s="5" t="s">
        <v>141</v>
      </c>
      <c r="T138" s="1" t="str">
        <f aca="false">"Dom. Estudio "&amp;RANDBETWEEN(1,10000)</f>
        <v>Dom. Estudio 8472</v>
      </c>
      <c r="U138" s="1" t="str">
        <f aca="false">"Dom. Recep.  "&amp;RANDBETWEEN(1,10000)</f>
        <v>Dom. Recep.  5357</v>
      </c>
      <c r="V138" s="1" t="str">
        <f aca="false">"Honorarios "&amp;R138&amp;": "&amp;TEXT(G138,"mmm")&amp;" "&amp;YEAR(G138)&amp;" - "&amp;TEXT(H138,"mmm")&amp;" "&amp;YEAR(H138)</f>
        <v>Honorarios 30592932446: oct 2025 - oct 2025</v>
      </c>
      <c r="W138" s="9" t="n">
        <f aca="false">ROUND(RANDBETWEEN(100,5000)/100,0)</f>
        <v>37</v>
      </c>
      <c r="X138" s="9" t="n">
        <v>86863</v>
      </c>
      <c r="Z138" s="9" t="n">
        <f aca="false">ROUND(W138*X138-Y138,2)</f>
        <v>3213931</v>
      </c>
      <c r="AA138" s="10" t="n">
        <v>0.21</v>
      </c>
      <c r="AB138" s="11" t="n">
        <f aca="false">ROUND(IFERROR(Z138*AA138,0),2)</f>
        <v>674925.51</v>
      </c>
      <c r="AC138" s="11" t="n">
        <f aca="false">AB138+Z138</f>
        <v>3888856.51</v>
      </c>
      <c r="AD138" s="5"/>
      <c r="AE138" s="12"/>
      <c r="AF138" s="12"/>
      <c r="AG138" s="13"/>
      <c r="AH138" s="12"/>
      <c r="AI138" s="12"/>
      <c r="AJ138" s="14"/>
      <c r="AK138" s="9" t="n">
        <f aca="false">AI138*AJ138</f>
        <v>0</v>
      </c>
      <c r="AM138" s="15" t="str">
        <f aca="false">+A138</f>
        <v>NO</v>
      </c>
      <c r="AN138" s="15" t="n">
        <f aca="false">+B138</f>
        <v>30650940667</v>
      </c>
      <c r="AO138" s="15" t="str">
        <f aca="false">+C138</f>
        <v>Bustos &amp; Hope SH</v>
      </c>
      <c r="AP138" s="15" t="str">
        <f aca="false">+D138</f>
        <v>Responsable Inscripto</v>
      </c>
      <c r="AQ138" s="15" t="n">
        <f aca="false">E138</f>
        <v>38</v>
      </c>
      <c r="AR138" s="15" t="str">
        <f aca="false">TEXT(DAY(F138),"00")&amp;"/"&amp;TEXT(MONTH(F138),"00")&amp;"/"&amp;YEAR(F138)</f>
        <v>18/11/2025</v>
      </c>
      <c r="AS138" s="15" t="str">
        <f aca="false">TEXT(DAY(G138),"00")&amp;"/"&amp;TEXT(MONTH(G138),"00")&amp;"/"&amp;YEAR(G138)</f>
        <v>01/10/2025</v>
      </c>
      <c r="AT138" s="15" t="str">
        <f aca="false">TEXT(DAY(H138),"00")&amp;"/"&amp;TEXT(MONTH(H138),"00")&amp;"/"&amp;YEAR(H138)</f>
        <v>31/10/2025</v>
      </c>
      <c r="AU138" s="15" t="str">
        <f aca="false">TEXT(DAY(I138),"00")&amp;"/"&amp;TEXT(MONTH(I138),"00")&amp;"/"&amp;YEAR(I138)</f>
        <v>18/11/2025</v>
      </c>
      <c r="AV138" s="15" t="n">
        <f aca="false">IF(J138="","",J138)</f>
        <v>2</v>
      </c>
      <c r="AW138" s="15" t="n">
        <f aca="false">IFERROR(VLOOKUP(K138,TiposComprobantes!$B$2:$C$37,2,0),"")</f>
        <v>6</v>
      </c>
      <c r="AX138" s="15" t="n">
        <f aca="false">IFERROR(VLOOKUP(M138,TipoConceptos!$B$2:$C$4,2,0),"")</f>
        <v>2</v>
      </c>
      <c r="AY138" s="15" t="str">
        <f aca="false">N138</f>
        <v>Cuenta Corriente</v>
      </c>
      <c r="AZ138" s="15" t="n">
        <f aca="false">IFERROR(VLOOKUP(O138,CondicionReceptor!$B$2:$C$12,2,0),0)</f>
        <v>4</v>
      </c>
      <c r="BA138" s="15" t="n">
        <f aca="false">IFERROR(VLOOKUP(Q138,TiposDocumentos!$B$2:$C$37,2,0),99)</f>
        <v>80</v>
      </c>
      <c r="BB138" s="15" t="n">
        <f aca="false">R138</f>
        <v>30592932446</v>
      </c>
      <c r="BC138" s="15" t="str">
        <f aca="false">IF(S138="","",S138)</f>
        <v>ASOC DE CLINICAS Y SANATORIOS DE MNES   ZONA SUR</v>
      </c>
      <c r="BD138" s="15" t="str">
        <f aca="false">IF(T138="","",T138)</f>
        <v>Dom. Estudio 8472</v>
      </c>
      <c r="BE138" s="15" t="str">
        <f aca="false">IF(U138="","",U138)</f>
        <v>Dom. Recep.  5357</v>
      </c>
      <c r="BF138" s="15" t="str">
        <f aca="false">IF(V138="","",V138)</f>
        <v>Honorarios 30592932446: oct 2025 - oct 2025</v>
      </c>
      <c r="BG138" s="11" t="n">
        <f aca="false">IF(W138="","",W138)</f>
        <v>37</v>
      </c>
      <c r="BH138" s="11" t="n">
        <f aca="false">IF(X138="","",X138)</f>
        <v>86863</v>
      </c>
      <c r="BI138" s="15" t="n">
        <f aca="false">IF(Y138="",0,Y138)</f>
        <v>0</v>
      </c>
      <c r="BJ138" s="11" t="n">
        <f aca="false">IF(Z138="","",Z138)</f>
        <v>3213931</v>
      </c>
      <c r="BK138" s="15" t="n">
        <f aca="false">VLOOKUP(AA138,TiposIVA!$B$2:$C$11,2,0)</f>
        <v>5</v>
      </c>
      <c r="BL138" s="11" t="n">
        <f aca="false">IF(AB138="","",AB138)</f>
        <v>674925.51</v>
      </c>
      <c r="BM138" s="11" t="n">
        <f aca="false">IF(AC138="","",AC138)</f>
        <v>3888856.51</v>
      </c>
      <c r="BN138" s="16" t="str">
        <f aca="false">IFERROR(VLOOKUP(AD138,TiposComprobantes!$B$2:$C$37,2,0),"")</f>
        <v/>
      </c>
      <c r="BO138" s="16" t="str">
        <f aca="false">IF(AE138="","",AE138)</f>
        <v/>
      </c>
      <c r="BP138" s="16" t="str">
        <f aca="false">IF(AF138="","",AF138)</f>
        <v/>
      </c>
      <c r="BQ138" s="16" t="str">
        <f aca="false">IFERROR(VLOOKUP(AG138,TiposTributos!$B$1:$C$12,2,0),"")</f>
        <v/>
      </c>
      <c r="BR138" s="16" t="str">
        <f aca="false">IF(AH138="","",AH138)</f>
        <v/>
      </c>
      <c r="BS138" s="11" t="n">
        <f aca="false">AI138</f>
        <v>0</v>
      </c>
      <c r="BT138" s="11" t="n">
        <f aca="false">AJ138*100</f>
        <v>0</v>
      </c>
      <c r="BU138" s="11" t="n">
        <f aca="false">AK138</f>
        <v>0</v>
      </c>
      <c r="BW138" s="15" t="str">
        <f aca="false">IF(F138="","",CONCATENATE(AM138,"|'",AN138,"'|'",AO138,"'|'",AP138,"'|'",AQ138,"'|'",AR138,"'|'",AS138,"'|'",AT138,"'|'",AU138,"'|",AV138,"|",AW138,"|",AX138,"|'",AY138,"'|",AZ138,"|",BA138,"|",BB138,"|'",BC138,"'|'",BD138,"'|'",BE138,"'|'",BF138,"'|",BG138,"|",BH138,"|",BI138,"|",BJ138,"|",BK138,"|",BL138,"|",BM138,"|",BN138,"|",BO138,"|",BP138,"|",BQ138,"|'",BR138,"'|",BS138,"|",BT138,"|",BU138))</f>
        <v>NO|'30650940667'|'Bustos &amp; Hope SH'|'Responsable Inscripto'|'38'|'18/11/2025'|'01/10/2025'|'31/10/2025'|'18/11/2025'|2|6|2|'Cuenta Corriente'|4|80|30592932446|'ASOC DE CLINICAS Y SANATORIOS DE MNES   ZONA SUR'|'Dom. Estudio 8472'|'Dom. Recep.  5357'|'Honorarios 30592932446: oct 2025 - oct 2025'|37|86863|0|3213931|5|674925,51|3888856,51|||||''|0|0|0</v>
      </c>
    </row>
    <row r="139" customFormat="false" ht="12.75" hidden="false" customHeight="false" outlineLevel="0" collapsed="false">
      <c r="A139" s="5" t="s">
        <v>88</v>
      </c>
      <c r="B139" s="1" t="n">
        <v>30650940667</v>
      </c>
      <c r="C139" s="5" t="s">
        <v>38</v>
      </c>
      <c r="D139" s="5" t="s">
        <v>39</v>
      </c>
      <c r="E139" s="1" t="n">
        <v>39</v>
      </c>
      <c r="F139" s="6" t="n">
        <f aca="true">TODAY()</f>
        <v>45979</v>
      </c>
      <c r="G139" s="7" t="n">
        <f aca="false">DATE(YEAR(H139),MONTH(H139),1)</f>
        <v>45931</v>
      </c>
      <c r="H139" s="7" t="n">
        <f aca="false">EOMONTH(F139,-1)</f>
        <v>45961</v>
      </c>
      <c r="I139" s="7" t="n">
        <f aca="false">F139</f>
        <v>45979</v>
      </c>
      <c r="J139" s="1" t="n">
        <v>2</v>
      </c>
      <c r="K139" s="5" t="s">
        <v>53</v>
      </c>
      <c r="L139" s="8" t="str">
        <f aca="false">IF(K139="","",RIGHT(K139,1))</f>
        <v>B</v>
      </c>
      <c r="M139" s="5" t="s">
        <v>54</v>
      </c>
      <c r="N139" s="5" t="s">
        <v>42</v>
      </c>
      <c r="O139" s="5" t="s">
        <v>135</v>
      </c>
      <c r="P139" s="8" t="str">
        <f aca="false">IF(K139="","",VLOOKUP(O139,CondicionReceptor!$B$2:$D$12,3,0))</f>
        <v>B;C</v>
      </c>
      <c r="Q139" s="5" t="s">
        <v>44</v>
      </c>
      <c r="R139" s="1" t="n">
        <v>30708553715</v>
      </c>
      <c r="S139" s="5" t="s">
        <v>142</v>
      </c>
      <c r="T139" s="1" t="str">
        <f aca="false">"Dom. Estudio "&amp;RANDBETWEEN(1,10000)</f>
        <v>Dom. Estudio 9403</v>
      </c>
      <c r="U139" s="1" t="str">
        <f aca="false">"Dom. Recep.  "&amp;RANDBETWEEN(1,10000)</f>
        <v>Dom. Recep.  6079</v>
      </c>
      <c r="V139" s="1" t="str">
        <f aca="false">"Honorarios "&amp;R139&amp;": "&amp;TEXT(G139,"mmm")&amp;" "&amp;YEAR(G139)&amp;" - "&amp;TEXT(H139,"mmm")&amp;" "&amp;YEAR(H139)</f>
        <v>Honorarios 30708553715: oct 2025 - oct 2025</v>
      </c>
      <c r="W139" s="9" t="n">
        <f aca="false">ROUND(RANDBETWEEN(100,5000)/100,0)</f>
        <v>27</v>
      </c>
      <c r="X139" s="9" t="n">
        <v>86863</v>
      </c>
      <c r="Z139" s="9" t="n">
        <f aca="false">ROUND(W139*X139-Y139,2)</f>
        <v>2345301</v>
      </c>
      <c r="AA139" s="10" t="n">
        <v>0.21</v>
      </c>
      <c r="AB139" s="11" t="n">
        <f aca="false">ROUND(IFERROR(Z139*AA139,0),2)</f>
        <v>492513.21</v>
      </c>
      <c r="AC139" s="11" t="n">
        <f aca="false">AB139+Z139</f>
        <v>2837814.21</v>
      </c>
      <c r="AD139" s="5"/>
      <c r="AE139" s="12"/>
      <c r="AF139" s="12"/>
      <c r="AG139" s="13"/>
      <c r="AH139" s="12"/>
      <c r="AI139" s="12"/>
      <c r="AJ139" s="14"/>
      <c r="AK139" s="9" t="n">
        <f aca="false">AI139*AJ139</f>
        <v>0</v>
      </c>
      <c r="AM139" s="15" t="str">
        <f aca="false">+A139</f>
        <v>NO</v>
      </c>
      <c r="AN139" s="15" t="n">
        <f aca="false">+B139</f>
        <v>30650940667</v>
      </c>
      <c r="AO139" s="15" t="str">
        <f aca="false">+C139</f>
        <v>Bustos &amp; Hope SH</v>
      </c>
      <c r="AP139" s="15" t="str">
        <f aca="false">+D139</f>
        <v>Responsable Inscripto</v>
      </c>
      <c r="AQ139" s="15" t="n">
        <f aca="false">E139</f>
        <v>39</v>
      </c>
      <c r="AR139" s="15" t="str">
        <f aca="false">TEXT(DAY(F139),"00")&amp;"/"&amp;TEXT(MONTH(F139),"00")&amp;"/"&amp;YEAR(F139)</f>
        <v>18/11/2025</v>
      </c>
      <c r="AS139" s="15" t="str">
        <f aca="false">TEXT(DAY(G139),"00")&amp;"/"&amp;TEXT(MONTH(G139),"00")&amp;"/"&amp;YEAR(G139)</f>
        <v>01/10/2025</v>
      </c>
      <c r="AT139" s="15" t="str">
        <f aca="false">TEXT(DAY(H139),"00")&amp;"/"&amp;TEXT(MONTH(H139),"00")&amp;"/"&amp;YEAR(H139)</f>
        <v>31/10/2025</v>
      </c>
      <c r="AU139" s="15" t="str">
        <f aca="false">TEXT(DAY(I139),"00")&amp;"/"&amp;TEXT(MONTH(I139),"00")&amp;"/"&amp;YEAR(I139)</f>
        <v>18/11/2025</v>
      </c>
      <c r="AV139" s="15" t="n">
        <f aca="false">IF(J139="","",J139)</f>
        <v>2</v>
      </c>
      <c r="AW139" s="15" t="n">
        <f aca="false">IFERROR(VLOOKUP(K139,TiposComprobantes!$B$2:$C$37,2,0),"")</f>
        <v>6</v>
      </c>
      <c r="AX139" s="15" t="n">
        <f aca="false">IFERROR(VLOOKUP(M139,TipoConceptos!$B$2:$C$4,2,0),"")</f>
        <v>2</v>
      </c>
      <c r="AY139" s="15" t="str">
        <f aca="false">N139</f>
        <v>Cuenta Corriente</v>
      </c>
      <c r="AZ139" s="15" t="n">
        <f aca="false">IFERROR(VLOOKUP(O139,CondicionReceptor!$B$2:$C$12,2,0),0)</f>
        <v>4</v>
      </c>
      <c r="BA139" s="15" t="n">
        <f aca="false">IFERROR(VLOOKUP(Q139,TiposDocumentos!$B$2:$C$37,2,0),99)</f>
        <v>80</v>
      </c>
      <c r="BB139" s="15" t="n">
        <f aca="false">R139</f>
        <v>30708553715</v>
      </c>
      <c r="BC139" s="15" t="str">
        <f aca="false">IF(S139="","",S139)</f>
        <v>ASOCIACION SALUD MISIONES</v>
      </c>
      <c r="BD139" s="15" t="str">
        <f aca="false">IF(T139="","",T139)</f>
        <v>Dom. Estudio 9403</v>
      </c>
      <c r="BE139" s="15" t="str">
        <f aca="false">IF(U139="","",U139)</f>
        <v>Dom. Recep.  6079</v>
      </c>
      <c r="BF139" s="15" t="str">
        <f aca="false">IF(V139="","",V139)</f>
        <v>Honorarios 30708553715: oct 2025 - oct 2025</v>
      </c>
      <c r="BG139" s="11" t="n">
        <f aca="false">IF(W139="","",W139)</f>
        <v>27</v>
      </c>
      <c r="BH139" s="11" t="n">
        <f aca="false">IF(X139="","",X139)</f>
        <v>86863</v>
      </c>
      <c r="BI139" s="15" t="n">
        <f aca="false">IF(Y139="",0,Y139)</f>
        <v>0</v>
      </c>
      <c r="BJ139" s="11" t="n">
        <f aca="false">IF(Z139="","",Z139)</f>
        <v>2345301</v>
      </c>
      <c r="BK139" s="15" t="n">
        <f aca="false">VLOOKUP(AA139,TiposIVA!$B$2:$C$11,2,0)</f>
        <v>5</v>
      </c>
      <c r="BL139" s="11" t="n">
        <f aca="false">IF(AB139="","",AB139)</f>
        <v>492513.21</v>
      </c>
      <c r="BM139" s="11" t="n">
        <f aca="false">IF(AC139="","",AC139)</f>
        <v>2837814.21</v>
      </c>
      <c r="BN139" s="16" t="str">
        <f aca="false">IFERROR(VLOOKUP(AD139,TiposComprobantes!$B$2:$C$37,2,0),"")</f>
        <v/>
      </c>
      <c r="BO139" s="16" t="str">
        <f aca="false">IF(AE139="","",AE139)</f>
        <v/>
      </c>
      <c r="BP139" s="16" t="str">
        <f aca="false">IF(AF139="","",AF139)</f>
        <v/>
      </c>
      <c r="BQ139" s="16" t="str">
        <f aca="false">IFERROR(VLOOKUP(AG139,TiposTributos!$B$1:$C$12,2,0),"")</f>
        <v/>
      </c>
      <c r="BR139" s="16" t="str">
        <f aca="false">IF(AH139="","",AH139)</f>
        <v/>
      </c>
      <c r="BS139" s="11" t="n">
        <f aca="false">AI139</f>
        <v>0</v>
      </c>
      <c r="BT139" s="11" t="n">
        <f aca="false">AJ139*100</f>
        <v>0</v>
      </c>
      <c r="BU139" s="11" t="n">
        <f aca="false">AK139</f>
        <v>0</v>
      </c>
      <c r="BW139" s="15" t="str">
        <f aca="false">IF(F139="","",CONCATENATE(AM139,"|'",AN139,"'|'",AO139,"'|'",AP139,"'|'",AQ139,"'|'",AR139,"'|'",AS139,"'|'",AT139,"'|'",AU139,"'|",AV139,"|",AW139,"|",AX139,"|'",AY139,"'|",AZ139,"|",BA139,"|",BB139,"|'",BC139,"'|'",BD139,"'|'",BE139,"'|'",BF139,"'|",BG139,"|",BH139,"|",BI139,"|",BJ139,"|",BK139,"|",BL139,"|",BM139,"|",BN139,"|",BO139,"|",BP139,"|",BQ139,"|'",BR139,"'|",BS139,"|",BT139,"|",BU139))</f>
        <v>NO|'30650940667'|'Bustos &amp; Hope SH'|'Responsable Inscripto'|'39'|'18/11/2025'|'01/10/2025'|'31/10/2025'|'18/11/2025'|2|6|2|'Cuenta Corriente'|4|80|30708553715|'ASOCIACION SALUD MISIONES'|'Dom. Estudio 9403'|'Dom. Recep.  6079'|'Honorarios 30708553715: oct 2025 - oct 2025'|27|86863|0|2345301|5|492513,21|2837814,21|||||''|0|0|0</v>
      </c>
    </row>
    <row r="140" customFormat="false" ht="12.75" hidden="false" customHeight="false" outlineLevel="0" collapsed="false">
      <c r="A140" s="5" t="s">
        <v>88</v>
      </c>
      <c r="B140" s="1" t="n">
        <v>30650940667</v>
      </c>
      <c r="C140" s="5" t="s">
        <v>38</v>
      </c>
      <c r="D140" s="5" t="s">
        <v>39</v>
      </c>
      <c r="E140" s="1" t="n">
        <v>40</v>
      </c>
      <c r="F140" s="6" t="n">
        <f aca="true">TODAY()</f>
        <v>45979</v>
      </c>
      <c r="G140" s="7" t="n">
        <f aca="false">DATE(YEAR(H140),MONTH(H140),1)</f>
        <v>45931</v>
      </c>
      <c r="H140" s="7" t="n">
        <f aca="false">EOMONTH(F140,-1)</f>
        <v>45961</v>
      </c>
      <c r="I140" s="7" t="n">
        <f aca="false">F140</f>
        <v>45979</v>
      </c>
      <c r="J140" s="1" t="n">
        <v>2</v>
      </c>
      <c r="K140" s="5" t="s">
        <v>40</v>
      </c>
      <c r="L140" s="8" t="str">
        <f aca="false">IF(K140="","",RIGHT(K140,1))</f>
        <v>A</v>
      </c>
      <c r="M140" s="5" t="s">
        <v>54</v>
      </c>
      <c r="N140" s="5" t="s">
        <v>42</v>
      </c>
      <c r="O140" s="5" t="s">
        <v>128</v>
      </c>
      <c r="P140" s="8" t="str">
        <f aca="false">IF(K140="","",VLOOKUP(O140,CondicionReceptor!$B$2:$D$12,3,0))</f>
        <v>A;M;C</v>
      </c>
      <c r="Q140" s="5" t="s">
        <v>44</v>
      </c>
      <c r="R140" s="1" t="n">
        <v>27166954970</v>
      </c>
      <c r="S140" s="5" t="s">
        <v>143</v>
      </c>
      <c r="T140" s="1" t="str">
        <f aca="false">"Dom. Estudio "&amp;RANDBETWEEN(1,10000)</f>
        <v>Dom. Estudio 1223</v>
      </c>
      <c r="U140" s="1" t="str">
        <f aca="false">"Dom. Recep.  "&amp;RANDBETWEEN(1,10000)</f>
        <v>Dom. Recep.  9195</v>
      </c>
      <c r="V140" s="1" t="str">
        <f aca="false">"Honorarios "&amp;R140&amp;": "&amp;TEXT(G140,"mmm")&amp;" "&amp;YEAR(G140)&amp;" - "&amp;TEXT(H140,"mmm")&amp;" "&amp;YEAR(H140)</f>
        <v>Honorarios 27166954970: oct 2025 - oct 2025</v>
      </c>
      <c r="W140" s="9" t="n">
        <f aca="false">ROUND(RANDBETWEEN(100,5000)/100,0)</f>
        <v>2</v>
      </c>
      <c r="X140" s="9" t="n">
        <v>86863</v>
      </c>
      <c r="Z140" s="9" t="n">
        <f aca="false">ROUND(W140*X140-Y140,2)</f>
        <v>173726</v>
      </c>
      <c r="AA140" s="10" t="n">
        <v>0.21</v>
      </c>
      <c r="AB140" s="11" t="n">
        <f aca="false">ROUND(IFERROR(Z140*AA140,0),2)</f>
        <v>36482.46</v>
      </c>
      <c r="AC140" s="11" t="n">
        <f aca="false">AB140+Z140</f>
        <v>210208.46</v>
      </c>
      <c r="AD140" s="5"/>
      <c r="AE140" s="12"/>
      <c r="AF140" s="12"/>
      <c r="AG140" s="13"/>
      <c r="AH140" s="12"/>
      <c r="AI140" s="12"/>
      <c r="AJ140" s="14"/>
      <c r="AK140" s="9" t="n">
        <f aca="false">AI140*AJ140</f>
        <v>0</v>
      </c>
      <c r="AM140" s="15" t="str">
        <f aca="false">+A140</f>
        <v>NO</v>
      </c>
      <c r="AN140" s="15" t="n">
        <f aca="false">+B140</f>
        <v>30650940667</v>
      </c>
      <c r="AO140" s="15" t="str">
        <f aca="false">+C140</f>
        <v>Bustos &amp; Hope SH</v>
      </c>
      <c r="AP140" s="15" t="str">
        <f aca="false">+D140</f>
        <v>Responsable Inscripto</v>
      </c>
      <c r="AQ140" s="15" t="n">
        <f aca="false">E140</f>
        <v>40</v>
      </c>
      <c r="AR140" s="15" t="str">
        <f aca="false">TEXT(DAY(F140),"00")&amp;"/"&amp;TEXT(MONTH(F140),"00")&amp;"/"&amp;YEAR(F140)</f>
        <v>18/11/2025</v>
      </c>
      <c r="AS140" s="15" t="str">
        <f aca="false">TEXT(DAY(G140),"00")&amp;"/"&amp;TEXT(MONTH(G140),"00")&amp;"/"&amp;YEAR(G140)</f>
        <v>01/10/2025</v>
      </c>
      <c r="AT140" s="15" t="str">
        <f aca="false">TEXT(DAY(H140),"00")&amp;"/"&amp;TEXT(MONTH(H140),"00")&amp;"/"&amp;YEAR(H140)</f>
        <v>31/10/2025</v>
      </c>
      <c r="AU140" s="15" t="str">
        <f aca="false">TEXT(DAY(I140),"00")&amp;"/"&amp;TEXT(MONTH(I140),"00")&amp;"/"&amp;YEAR(I140)</f>
        <v>18/11/2025</v>
      </c>
      <c r="AV140" s="15" t="n">
        <f aca="false">IF(J140="","",J140)</f>
        <v>2</v>
      </c>
      <c r="AW140" s="15" t="n">
        <f aca="false">IFERROR(VLOOKUP(K140,TiposComprobantes!$B$2:$C$37,2,0),"")</f>
        <v>1</v>
      </c>
      <c r="AX140" s="15" t="n">
        <f aca="false">IFERROR(VLOOKUP(M140,TipoConceptos!$B$2:$C$4,2,0),"")</f>
        <v>2</v>
      </c>
      <c r="AY140" s="15" t="str">
        <f aca="false">N140</f>
        <v>Cuenta Corriente</v>
      </c>
      <c r="AZ140" s="15" t="n">
        <f aca="false">IFERROR(VLOOKUP(O140,CondicionReceptor!$B$2:$C$12,2,0),0)</f>
        <v>6</v>
      </c>
      <c r="BA140" s="15" t="n">
        <f aca="false">IFERROR(VLOOKUP(Q140,TiposDocumentos!$B$2:$C$37,2,0),99)</f>
        <v>80</v>
      </c>
      <c r="BB140" s="15" t="n">
        <f aca="false">R140</f>
        <v>27166954970</v>
      </c>
      <c r="BC140" s="15" t="str">
        <f aca="false">IF(S140="","",S140)</f>
        <v>AST CLAUDIA ELIZABETH</v>
      </c>
      <c r="BD140" s="15" t="str">
        <f aca="false">IF(T140="","",T140)</f>
        <v>Dom. Estudio 1223</v>
      </c>
      <c r="BE140" s="15" t="str">
        <f aca="false">IF(U140="","",U140)</f>
        <v>Dom. Recep.  9195</v>
      </c>
      <c r="BF140" s="15" t="str">
        <f aca="false">IF(V140="","",V140)</f>
        <v>Honorarios 27166954970: oct 2025 - oct 2025</v>
      </c>
      <c r="BG140" s="11" t="n">
        <f aca="false">IF(W140="","",W140)</f>
        <v>2</v>
      </c>
      <c r="BH140" s="11" t="n">
        <f aca="false">IF(X140="","",X140)</f>
        <v>86863</v>
      </c>
      <c r="BI140" s="15" t="n">
        <f aca="false">IF(Y140="",0,Y140)</f>
        <v>0</v>
      </c>
      <c r="BJ140" s="11" t="n">
        <f aca="false">IF(Z140="","",Z140)</f>
        <v>173726</v>
      </c>
      <c r="BK140" s="15" t="n">
        <f aca="false">VLOOKUP(AA140,TiposIVA!$B$2:$C$11,2,0)</f>
        <v>5</v>
      </c>
      <c r="BL140" s="11" t="n">
        <f aca="false">IF(AB140="","",AB140)</f>
        <v>36482.46</v>
      </c>
      <c r="BM140" s="11" t="n">
        <f aca="false">IF(AC140="","",AC140)</f>
        <v>210208.46</v>
      </c>
      <c r="BN140" s="16" t="str">
        <f aca="false">IFERROR(VLOOKUP(AD140,TiposComprobantes!$B$2:$C$37,2,0),"")</f>
        <v/>
      </c>
      <c r="BO140" s="16" t="str">
        <f aca="false">IF(AE140="","",AE140)</f>
        <v/>
      </c>
      <c r="BP140" s="16" t="str">
        <f aca="false">IF(AF140="","",AF140)</f>
        <v/>
      </c>
      <c r="BQ140" s="16" t="str">
        <f aca="false">IFERROR(VLOOKUP(AG140,TiposTributos!$B$1:$C$12,2,0),"")</f>
        <v/>
      </c>
      <c r="BR140" s="16" t="str">
        <f aca="false">IF(AH140="","",AH140)</f>
        <v/>
      </c>
      <c r="BS140" s="11" t="n">
        <f aca="false">AI140</f>
        <v>0</v>
      </c>
      <c r="BT140" s="11" t="n">
        <f aca="false">AJ140*100</f>
        <v>0</v>
      </c>
      <c r="BU140" s="11" t="n">
        <f aca="false">AK140</f>
        <v>0</v>
      </c>
      <c r="BW140" s="15" t="str">
        <f aca="false">IF(F140="","",CONCATENATE(AM140,"|'",AN140,"'|'",AO140,"'|'",AP140,"'|'",AQ140,"'|'",AR140,"'|'",AS140,"'|'",AT140,"'|'",AU140,"'|",AV140,"|",AW140,"|",AX140,"|'",AY140,"'|",AZ140,"|",BA140,"|",BB140,"|'",BC140,"'|'",BD140,"'|'",BE140,"'|'",BF140,"'|",BG140,"|",BH140,"|",BI140,"|",BJ140,"|",BK140,"|",BL140,"|",BM140,"|",BN140,"|",BO140,"|",BP140,"|",BQ140,"|'",BR140,"'|",BS140,"|",BT140,"|",BU140))</f>
        <v>NO|'30650940667'|'Bustos &amp; Hope SH'|'Responsable Inscripto'|'40'|'18/11/2025'|'01/10/2025'|'31/10/2025'|'18/11/2025'|2|1|2|'Cuenta Corriente'|6|80|27166954970|'AST CLAUDIA ELIZABETH'|'Dom. Estudio 1223'|'Dom. Recep.  9195'|'Honorarios 27166954970: oct 2025 - oct 2025'|2|86863|0|173726|5|36482,46|210208,46|||||''|0|0|0</v>
      </c>
    </row>
    <row r="141" customFormat="false" ht="12.75" hidden="false" customHeight="false" outlineLevel="0" collapsed="false">
      <c r="A141" s="5" t="s">
        <v>88</v>
      </c>
      <c r="B141" s="1" t="n">
        <v>30650940667</v>
      </c>
      <c r="C141" s="5" t="s">
        <v>38</v>
      </c>
      <c r="D141" s="5" t="s">
        <v>39</v>
      </c>
      <c r="E141" s="1" t="n">
        <v>41</v>
      </c>
      <c r="F141" s="6" t="n">
        <f aca="true">TODAY()</f>
        <v>45979</v>
      </c>
      <c r="G141" s="7" t="n">
        <f aca="false">DATE(YEAR(H141),MONTH(H141),1)</f>
        <v>45931</v>
      </c>
      <c r="H141" s="7" t="n">
        <f aca="false">EOMONTH(F141,-1)</f>
        <v>45961</v>
      </c>
      <c r="I141" s="7" t="n">
        <f aca="false">F141</f>
        <v>45979</v>
      </c>
      <c r="J141" s="1" t="n">
        <v>2</v>
      </c>
      <c r="K141" s="5" t="s">
        <v>40</v>
      </c>
      <c r="L141" s="8" t="str">
        <f aca="false">IF(K141="","",RIGHT(K141,1))</f>
        <v>A</v>
      </c>
      <c r="M141" s="5" t="s">
        <v>54</v>
      </c>
      <c r="N141" s="5" t="s">
        <v>42</v>
      </c>
      <c r="O141" s="5" t="s">
        <v>43</v>
      </c>
      <c r="P141" s="8" t="str">
        <f aca="false">IF(K141="","",VLOOKUP(O141,CondicionReceptor!$B$2:$D$12,3,0))</f>
        <v>A;M;C</v>
      </c>
      <c r="Q141" s="5" t="s">
        <v>44</v>
      </c>
      <c r="R141" s="1" t="n">
        <v>20208992032</v>
      </c>
      <c r="S141" s="5" t="s">
        <v>108</v>
      </c>
      <c r="T141" s="1" t="str">
        <f aca="false">"Dom. Estudio "&amp;RANDBETWEEN(1,10000)</f>
        <v>Dom. Estudio 178</v>
      </c>
      <c r="U141" s="1" t="str">
        <f aca="false">"Dom. Recep.  "&amp;RANDBETWEEN(1,10000)</f>
        <v>Dom. Recep.  4827</v>
      </c>
      <c r="V141" s="1" t="str">
        <f aca="false">"Honorarios "&amp;R141&amp;": "&amp;TEXT(G141,"mmm")&amp;" "&amp;YEAR(G141)&amp;" - "&amp;TEXT(H141,"mmm")&amp;" "&amp;YEAR(H141)</f>
        <v>Honorarios 20208992032: oct 2025 - oct 2025</v>
      </c>
      <c r="W141" s="9" t="n">
        <f aca="false">ROUND(RANDBETWEEN(100,5000)/100,0)</f>
        <v>12</v>
      </c>
      <c r="X141" s="9" t="n">
        <v>86863</v>
      </c>
      <c r="Z141" s="9" t="n">
        <f aca="false">ROUND(W141*X141-Y141,2)</f>
        <v>1042356</v>
      </c>
      <c r="AA141" s="10" t="n">
        <v>0.21</v>
      </c>
      <c r="AB141" s="11" t="n">
        <f aca="false">ROUND(IFERROR(Z141*AA141,0),2)</f>
        <v>218894.76</v>
      </c>
      <c r="AC141" s="11" t="n">
        <f aca="false">AB141+Z141</f>
        <v>1261250.76</v>
      </c>
      <c r="AD141" s="5"/>
      <c r="AE141" s="12"/>
      <c r="AF141" s="12"/>
      <c r="AG141" s="13"/>
      <c r="AH141" s="12"/>
      <c r="AI141" s="12"/>
      <c r="AJ141" s="14"/>
      <c r="AK141" s="9" t="n">
        <f aca="false">AI141*AJ141</f>
        <v>0</v>
      </c>
      <c r="AM141" s="15" t="str">
        <f aca="false">+A141</f>
        <v>NO</v>
      </c>
      <c r="AN141" s="15" t="n">
        <f aca="false">+B141</f>
        <v>30650940667</v>
      </c>
      <c r="AO141" s="15" t="str">
        <f aca="false">+C141</f>
        <v>Bustos &amp; Hope SH</v>
      </c>
      <c r="AP141" s="15" t="str">
        <f aca="false">+D141</f>
        <v>Responsable Inscripto</v>
      </c>
      <c r="AQ141" s="15" t="n">
        <f aca="false">E141</f>
        <v>41</v>
      </c>
      <c r="AR141" s="15" t="str">
        <f aca="false">TEXT(DAY(F141),"00")&amp;"/"&amp;TEXT(MONTH(F141),"00")&amp;"/"&amp;YEAR(F141)</f>
        <v>18/11/2025</v>
      </c>
      <c r="AS141" s="15" t="str">
        <f aca="false">TEXT(DAY(G141),"00")&amp;"/"&amp;TEXT(MONTH(G141),"00")&amp;"/"&amp;YEAR(G141)</f>
        <v>01/10/2025</v>
      </c>
      <c r="AT141" s="15" t="str">
        <f aca="false">TEXT(DAY(H141),"00")&amp;"/"&amp;TEXT(MONTH(H141),"00")&amp;"/"&amp;YEAR(H141)</f>
        <v>31/10/2025</v>
      </c>
      <c r="AU141" s="15" t="str">
        <f aca="false">TEXT(DAY(I141),"00")&amp;"/"&amp;TEXT(MONTH(I141),"00")&amp;"/"&amp;YEAR(I141)</f>
        <v>18/11/2025</v>
      </c>
      <c r="AV141" s="15" t="n">
        <f aca="false">IF(J141="","",J141)</f>
        <v>2</v>
      </c>
      <c r="AW141" s="15" t="n">
        <f aca="false">IFERROR(VLOOKUP(K141,TiposComprobantes!$B$2:$C$37,2,0),"")</f>
        <v>1</v>
      </c>
      <c r="AX141" s="15" t="n">
        <f aca="false">IFERROR(VLOOKUP(M141,TipoConceptos!$B$2:$C$4,2,0),"")</f>
        <v>2</v>
      </c>
      <c r="AY141" s="15" t="str">
        <f aca="false">N141</f>
        <v>Cuenta Corriente</v>
      </c>
      <c r="AZ141" s="15" t="n">
        <f aca="false">IFERROR(VLOOKUP(O141,CondicionReceptor!$B$2:$C$12,2,0),0)</f>
        <v>1</v>
      </c>
      <c r="BA141" s="15" t="n">
        <f aca="false">IFERROR(VLOOKUP(Q141,TiposDocumentos!$B$2:$C$37,2,0),99)</f>
        <v>80</v>
      </c>
      <c r="BB141" s="15" t="n">
        <f aca="false">R141</f>
        <v>20208992032</v>
      </c>
      <c r="BC141" s="15" t="str">
        <f aca="false">IF(S141="","",S141)</f>
        <v>AST GERARDO DANIEL</v>
      </c>
      <c r="BD141" s="15" t="str">
        <f aca="false">IF(T141="","",T141)</f>
        <v>Dom. Estudio 178</v>
      </c>
      <c r="BE141" s="15" t="str">
        <f aca="false">IF(U141="","",U141)</f>
        <v>Dom. Recep.  4827</v>
      </c>
      <c r="BF141" s="15" t="str">
        <f aca="false">IF(V141="","",V141)</f>
        <v>Honorarios 20208992032: oct 2025 - oct 2025</v>
      </c>
      <c r="BG141" s="11" t="n">
        <f aca="false">IF(W141="","",W141)</f>
        <v>12</v>
      </c>
      <c r="BH141" s="11" t="n">
        <f aca="false">IF(X141="","",X141)</f>
        <v>86863</v>
      </c>
      <c r="BI141" s="15" t="n">
        <f aca="false">IF(Y141="",0,Y141)</f>
        <v>0</v>
      </c>
      <c r="BJ141" s="11" t="n">
        <f aca="false">IF(Z141="","",Z141)</f>
        <v>1042356</v>
      </c>
      <c r="BK141" s="15" t="n">
        <f aca="false">VLOOKUP(AA141,TiposIVA!$B$2:$C$11,2,0)</f>
        <v>5</v>
      </c>
      <c r="BL141" s="11" t="n">
        <f aca="false">IF(AB141="","",AB141)</f>
        <v>218894.76</v>
      </c>
      <c r="BM141" s="11" t="n">
        <f aca="false">IF(AC141="","",AC141)</f>
        <v>1261250.76</v>
      </c>
      <c r="BN141" s="16" t="str">
        <f aca="false">IFERROR(VLOOKUP(AD141,TiposComprobantes!$B$2:$C$37,2,0),"")</f>
        <v/>
      </c>
      <c r="BO141" s="16" t="str">
        <f aca="false">IF(AE141="","",AE141)</f>
        <v/>
      </c>
      <c r="BP141" s="16" t="str">
        <f aca="false">IF(AF141="","",AF141)</f>
        <v/>
      </c>
      <c r="BQ141" s="16" t="str">
        <f aca="false">IFERROR(VLOOKUP(AG141,TiposTributos!$B$1:$C$12,2,0),"")</f>
        <v/>
      </c>
      <c r="BR141" s="16" t="str">
        <f aca="false">IF(AH141="","",AH141)</f>
        <v/>
      </c>
      <c r="BS141" s="11" t="n">
        <f aca="false">AI141</f>
        <v>0</v>
      </c>
      <c r="BT141" s="11" t="n">
        <f aca="false">AJ141*100</f>
        <v>0</v>
      </c>
      <c r="BU141" s="11" t="n">
        <f aca="false">AK141</f>
        <v>0</v>
      </c>
      <c r="BW141" s="15" t="str">
        <f aca="false">IF(F141="","",CONCATENATE(AM141,"|'",AN141,"'|'",AO141,"'|'",AP141,"'|'",AQ141,"'|'",AR141,"'|'",AS141,"'|'",AT141,"'|'",AU141,"'|",AV141,"|",AW141,"|",AX141,"|'",AY141,"'|",AZ141,"|",BA141,"|",BB141,"|'",BC141,"'|'",BD141,"'|'",BE141,"'|'",BF141,"'|",BG141,"|",BH141,"|",BI141,"|",BJ141,"|",BK141,"|",BL141,"|",BM141,"|",BN141,"|",BO141,"|",BP141,"|",BQ141,"|'",BR141,"'|",BS141,"|",BT141,"|",BU141))</f>
        <v>NO|'30650940667'|'Bustos &amp; Hope SH'|'Responsable Inscripto'|'41'|'18/11/2025'|'01/10/2025'|'31/10/2025'|'18/11/2025'|2|1|2|'Cuenta Corriente'|1|80|20208992032|'AST GERARDO DANIEL'|'Dom. Estudio 178'|'Dom. Recep.  4827'|'Honorarios 20208992032: oct 2025 - oct 2025'|12|86863|0|1042356|5|218894,76|1261250,76|||||''|0|0|0</v>
      </c>
    </row>
    <row r="142" customFormat="false" ht="12.75" hidden="false" customHeight="false" outlineLevel="0" collapsed="false">
      <c r="A142" s="5" t="s">
        <v>88</v>
      </c>
      <c r="B142" s="1" t="n">
        <v>30650940667</v>
      </c>
      <c r="C142" s="5" t="s">
        <v>38</v>
      </c>
      <c r="D142" s="5" t="s">
        <v>39</v>
      </c>
      <c r="E142" s="1" t="n">
        <v>42</v>
      </c>
      <c r="F142" s="6" t="n">
        <f aca="true">TODAY()</f>
        <v>45979</v>
      </c>
      <c r="G142" s="7" t="n">
        <f aca="false">DATE(YEAR(H142),MONTH(H142),1)</f>
        <v>45931</v>
      </c>
      <c r="H142" s="7" t="n">
        <f aca="false">EOMONTH(F142,-1)</f>
        <v>45961</v>
      </c>
      <c r="I142" s="7" t="n">
        <f aca="false">F142</f>
        <v>45979</v>
      </c>
      <c r="J142" s="1" t="n">
        <v>2</v>
      </c>
      <c r="K142" s="5" t="s">
        <v>40</v>
      </c>
      <c r="L142" s="8" t="str">
        <f aca="false">IF(K142="","",RIGHT(K142,1))</f>
        <v>A</v>
      </c>
      <c r="M142" s="5" t="s">
        <v>54</v>
      </c>
      <c r="N142" s="5" t="s">
        <v>42</v>
      </c>
      <c r="O142" s="5" t="s">
        <v>128</v>
      </c>
      <c r="P142" s="8" t="str">
        <f aca="false">IF(K142="","",VLOOKUP(O142,CondicionReceptor!$B$2:$D$12,3,0))</f>
        <v>A;M;C</v>
      </c>
      <c r="Q142" s="5" t="s">
        <v>44</v>
      </c>
      <c r="R142" s="1" t="n">
        <v>27174121635</v>
      </c>
      <c r="S142" s="5" t="s">
        <v>144</v>
      </c>
      <c r="T142" s="1" t="str">
        <f aca="false">"Dom. Estudio "&amp;RANDBETWEEN(1,10000)</f>
        <v>Dom. Estudio 5665</v>
      </c>
      <c r="U142" s="1" t="str">
        <f aca="false">"Dom. Recep.  "&amp;RANDBETWEEN(1,10000)</f>
        <v>Dom. Recep.  1636</v>
      </c>
      <c r="V142" s="1" t="str">
        <f aca="false">"Honorarios "&amp;R142&amp;": "&amp;TEXT(G142,"mmm")&amp;" "&amp;YEAR(G142)&amp;" - "&amp;TEXT(H142,"mmm")&amp;" "&amp;YEAR(H142)</f>
        <v>Honorarios 27174121635: oct 2025 - oct 2025</v>
      </c>
      <c r="W142" s="9" t="n">
        <f aca="false">ROUND(RANDBETWEEN(100,5000)/100,0)</f>
        <v>7</v>
      </c>
      <c r="X142" s="9" t="n">
        <v>86863</v>
      </c>
      <c r="Z142" s="9" t="n">
        <f aca="false">ROUND(W142*X142-Y142,2)</f>
        <v>608041</v>
      </c>
      <c r="AA142" s="10" t="n">
        <v>0.21</v>
      </c>
      <c r="AB142" s="11" t="n">
        <f aca="false">ROUND(IFERROR(Z142*AA142,0),2)</f>
        <v>127688.61</v>
      </c>
      <c r="AC142" s="11" t="n">
        <f aca="false">AB142+Z142</f>
        <v>735729.61</v>
      </c>
      <c r="AD142" s="5"/>
      <c r="AE142" s="12"/>
      <c r="AF142" s="12"/>
      <c r="AG142" s="13"/>
      <c r="AH142" s="12"/>
      <c r="AI142" s="12"/>
      <c r="AJ142" s="14"/>
      <c r="AK142" s="9" t="n">
        <f aca="false">AI142*AJ142</f>
        <v>0</v>
      </c>
      <c r="AM142" s="15" t="str">
        <f aca="false">+A142</f>
        <v>NO</v>
      </c>
      <c r="AN142" s="15" t="n">
        <f aca="false">+B142</f>
        <v>30650940667</v>
      </c>
      <c r="AO142" s="15" t="str">
        <f aca="false">+C142</f>
        <v>Bustos &amp; Hope SH</v>
      </c>
      <c r="AP142" s="15" t="str">
        <f aca="false">+D142</f>
        <v>Responsable Inscripto</v>
      </c>
      <c r="AQ142" s="15" t="n">
        <f aca="false">E142</f>
        <v>42</v>
      </c>
      <c r="AR142" s="15" t="str">
        <f aca="false">TEXT(DAY(F142),"00")&amp;"/"&amp;TEXT(MONTH(F142),"00")&amp;"/"&amp;YEAR(F142)</f>
        <v>18/11/2025</v>
      </c>
      <c r="AS142" s="15" t="str">
        <f aca="false">TEXT(DAY(G142),"00")&amp;"/"&amp;TEXT(MONTH(G142),"00")&amp;"/"&amp;YEAR(G142)</f>
        <v>01/10/2025</v>
      </c>
      <c r="AT142" s="15" t="str">
        <f aca="false">TEXT(DAY(H142),"00")&amp;"/"&amp;TEXT(MONTH(H142),"00")&amp;"/"&amp;YEAR(H142)</f>
        <v>31/10/2025</v>
      </c>
      <c r="AU142" s="15" t="str">
        <f aca="false">TEXT(DAY(I142),"00")&amp;"/"&amp;TEXT(MONTH(I142),"00")&amp;"/"&amp;YEAR(I142)</f>
        <v>18/11/2025</v>
      </c>
      <c r="AV142" s="15" t="n">
        <f aca="false">IF(J142="","",J142)</f>
        <v>2</v>
      </c>
      <c r="AW142" s="15" t="n">
        <f aca="false">IFERROR(VLOOKUP(K142,TiposComprobantes!$B$2:$C$37,2,0),"")</f>
        <v>1</v>
      </c>
      <c r="AX142" s="15" t="n">
        <f aca="false">IFERROR(VLOOKUP(M142,TipoConceptos!$B$2:$C$4,2,0),"")</f>
        <v>2</v>
      </c>
      <c r="AY142" s="15" t="str">
        <f aca="false">N142</f>
        <v>Cuenta Corriente</v>
      </c>
      <c r="AZ142" s="15" t="n">
        <f aca="false">IFERROR(VLOOKUP(O142,CondicionReceptor!$B$2:$C$12,2,0),0)</f>
        <v>6</v>
      </c>
      <c r="BA142" s="15" t="n">
        <f aca="false">IFERROR(VLOOKUP(Q142,TiposDocumentos!$B$2:$C$37,2,0),99)</f>
        <v>80</v>
      </c>
      <c r="BB142" s="15" t="n">
        <f aca="false">R142</f>
        <v>27174121635</v>
      </c>
      <c r="BC142" s="15" t="str">
        <f aca="false">IF(S142="","",S142)</f>
        <v>AST SILVIA ALEJANDRA</v>
      </c>
      <c r="BD142" s="15" t="str">
        <f aca="false">IF(T142="","",T142)</f>
        <v>Dom. Estudio 5665</v>
      </c>
      <c r="BE142" s="15" t="str">
        <f aca="false">IF(U142="","",U142)</f>
        <v>Dom. Recep.  1636</v>
      </c>
      <c r="BF142" s="15" t="str">
        <f aca="false">IF(V142="","",V142)</f>
        <v>Honorarios 27174121635: oct 2025 - oct 2025</v>
      </c>
      <c r="BG142" s="11" t="n">
        <f aca="false">IF(W142="","",W142)</f>
        <v>7</v>
      </c>
      <c r="BH142" s="11" t="n">
        <f aca="false">IF(X142="","",X142)</f>
        <v>86863</v>
      </c>
      <c r="BI142" s="15" t="n">
        <f aca="false">IF(Y142="",0,Y142)</f>
        <v>0</v>
      </c>
      <c r="BJ142" s="11" t="n">
        <f aca="false">IF(Z142="","",Z142)</f>
        <v>608041</v>
      </c>
      <c r="BK142" s="15" t="n">
        <f aca="false">VLOOKUP(AA142,TiposIVA!$B$2:$C$11,2,0)</f>
        <v>5</v>
      </c>
      <c r="BL142" s="11" t="n">
        <f aca="false">IF(AB142="","",AB142)</f>
        <v>127688.61</v>
      </c>
      <c r="BM142" s="11" t="n">
        <f aca="false">IF(AC142="","",AC142)</f>
        <v>735729.61</v>
      </c>
      <c r="BN142" s="16" t="str">
        <f aca="false">IFERROR(VLOOKUP(AD142,TiposComprobantes!$B$2:$C$37,2,0),"")</f>
        <v/>
      </c>
      <c r="BO142" s="16" t="str">
        <f aca="false">IF(AE142="","",AE142)</f>
        <v/>
      </c>
      <c r="BP142" s="16" t="str">
        <f aca="false">IF(AF142="","",AF142)</f>
        <v/>
      </c>
      <c r="BQ142" s="16" t="str">
        <f aca="false">IFERROR(VLOOKUP(AG142,TiposTributos!$B$1:$C$12,2,0),"")</f>
        <v/>
      </c>
      <c r="BR142" s="16" t="str">
        <f aca="false">IF(AH142="","",AH142)</f>
        <v/>
      </c>
      <c r="BS142" s="11" t="n">
        <f aca="false">AI142</f>
        <v>0</v>
      </c>
      <c r="BT142" s="11" t="n">
        <f aca="false">AJ142*100</f>
        <v>0</v>
      </c>
      <c r="BU142" s="11" t="n">
        <f aca="false">AK142</f>
        <v>0</v>
      </c>
      <c r="BW142" s="15" t="str">
        <f aca="false">IF(F142="","",CONCATENATE(AM142,"|'",AN142,"'|'",AO142,"'|'",AP142,"'|'",AQ142,"'|'",AR142,"'|'",AS142,"'|'",AT142,"'|'",AU142,"'|",AV142,"|",AW142,"|",AX142,"|'",AY142,"'|",AZ142,"|",BA142,"|",BB142,"|'",BC142,"'|'",BD142,"'|'",BE142,"'|'",BF142,"'|",BG142,"|",BH142,"|",BI142,"|",BJ142,"|",BK142,"|",BL142,"|",BM142,"|",BN142,"|",BO142,"|",BP142,"|",BQ142,"|'",BR142,"'|",BS142,"|",BT142,"|",BU142))</f>
        <v>NO|'30650940667'|'Bustos &amp; Hope SH'|'Responsable Inscripto'|'42'|'18/11/2025'|'01/10/2025'|'31/10/2025'|'18/11/2025'|2|1|2|'Cuenta Corriente'|6|80|27174121635|'AST SILVIA ALEJANDRA'|'Dom. Estudio 5665'|'Dom. Recep.  1636'|'Honorarios 27174121635: oct 2025 - oct 2025'|7|86863|0|608041|5|127688,61|735729,61|||||''|0|0|0</v>
      </c>
    </row>
    <row r="143" customFormat="false" ht="12.75" hidden="false" customHeight="false" outlineLevel="0" collapsed="false">
      <c r="A143" s="5" t="s">
        <v>88</v>
      </c>
      <c r="B143" s="1" t="n">
        <v>30650940667</v>
      </c>
      <c r="C143" s="5" t="s">
        <v>38</v>
      </c>
      <c r="D143" s="5" t="s">
        <v>39</v>
      </c>
      <c r="E143" s="1" t="n">
        <v>43</v>
      </c>
      <c r="F143" s="6" t="n">
        <f aca="true">TODAY()</f>
        <v>45979</v>
      </c>
      <c r="G143" s="7" t="n">
        <f aca="false">DATE(YEAR(H143),MONTH(H143),1)</f>
        <v>45931</v>
      </c>
      <c r="H143" s="7" t="n">
        <f aca="false">EOMONTH(F143,-1)</f>
        <v>45961</v>
      </c>
      <c r="I143" s="7" t="n">
        <f aca="false">F143</f>
        <v>45979</v>
      </c>
      <c r="J143" s="1" t="n">
        <v>2</v>
      </c>
      <c r="K143" s="5" t="s">
        <v>40</v>
      </c>
      <c r="L143" s="8" t="str">
        <f aca="false">IF(K143="","",RIGHT(K143,1))</f>
        <v>A</v>
      </c>
      <c r="M143" s="5" t="s">
        <v>54</v>
      </c>
      <c r="N143" s="5" t="s">
        <v>42</v>
      </c>
      <c r="O143" s="5" t="s">
        <v>43</v>
      </c>
      <c r="P143" s="8" t="str">
        <f aca="false">IF(K143="","",VLOOKUP(O143,CondicionReceptor!$B$2:$D$12,3,0))</f>
        <v>A;M;C</v>
      </c>
      <c r="Q143" s="5" t="s">
        <v>44</v>
      </c>
      <c r="R143" s="1" t="n">
        <v>20175255819</v>
      </c>
      <c r="S143" s="5" t="s">
        <v>145</v>
      </c>
      <c r="T143" s="1" t="str">
        <f aca="false">"Dom. Estudio "&amp;RANDBETWEEN(1,10000)</f>
        <v>Dom. Estudio 1402</v>
      </c>
      <c r="U143" s="1" t="str">
        <f aca="false">"Dom. Recep.  "&amp;RANDBETWEEN(1,10000)</f>
        <v>Dom. Recep.  3991</v>
      </c>
      <c r="V143" s="1" t="str">
        <f aca="false">"Honorarios "&amp;R143&amp;": "&amp;TEXT(G143,"mmm")&amp;" "&amp;YEAR(G143)&amp;" - "&amp;TEXT(H143,"mmm")&amp;" "&amp;YEAR(H143)</f>
        <v>Honorarios 20175255819: oct 2025 - oct 2025</v>
      </c>
      <c r="W143" s="9" t="n">
        <f aca="false">ROUND(RANDBETWEEN(100,5000)/100,0)</f>
        <v>49</v>
      </c>
      <c r="X143" s="9" t="n">
        <v>86863</v>
      </c>
      <c r="Z143" s="9" t="n">
        <f aca="false">ROUND(W143*X143-Y143,2)</f>
        <v>4256287</v>
      </c>
      <c r="AA143" s="10" t="n">
        <v>0.21</v>
      </c>
      <c r="AB143" s="11" t="n">
        <f aca="false">ROUND(IFERROR(Z143*AA143,0),2)</f>
        <v>893820.27</v>
      </c>
      <c r="AC143" s="11" t="n">
        <f aca="false">AB143+Z143</f>
        <v>5150107.27</v>
      </c>
      <c r="AD143" s="5"/>
      <c r="AE143" s="12"/>
      <c r="AF143" s="12"/>
      <c r="AG143" s="13"/>
      <c r="AH143" s="12"/>
      <c r="AI143" s="12"/>
      <c r="AJ143" s="14"/>
      <c r="AK143" s="9" t="n">
        <f aca="false">AI143*AJ143</f>
        <v>0</v>
      </c>
      <c r="AM143" s="15" t="str">
        <f aca="false">+A143</f>
        <v>NO</v>
      </c>
      <c r="AN143" s="15" t="n">
        <f aca="false">+B143</f>
        <v>30650940667</v>
      </c>
      <c r="AO143" s="15" t="str">
        <f aca="false">+C143</f>
        <v>Bustos &amp; Hope SH</v>
      </c>
      <c r="AP143" s="15" t="str">
        <f aca="false">+D143</f>
        <v>Responsable Inscripto</v>
      </c>
      <c r="AQ143" s="15" t="n">
        <f aca="false">E143</f>
        <v>43</v>
      </c>
      <c r="AR143" s="15" t="str">
        <f aca="false">TEXT(DAY(F143),"00")&amp;"/"&amp;TEXT(MONTH(F143),"00")&amp;"/"&amp;YEAR(F143)</f>
        <v>18/11/2025</v>
      </c>
      <c r="AS143" s="15" t="str">
        <f aca="false">TEXT(DAY(G143),"00")&amp;"/"&amp;TEXT(MONTH(G143),"00")&amp;"/"&amp;YEAR(G143)</f>
        <v>01/10/2025</v>
      </c>
      <c r="AT143" s="15" t="str">
        <f aca="false">TEXT(DAY(H143),"00")&amp;"/"&amp;TEXT(MONTH(H143),"00")&amp;"/"&amp;YEAR(H143)</f>
        <v>31/10/2025</v>
      </c>
      <c r="AU143" s="15" t="str">
        <f aca="false">TEXT(DAY(I143),"00")&amp;"/"&amp;TEXT(MONTH(I143),"00")&amp;"/"&amp;YEAR(I143)</f>
        <v>18/11/2025</v>
      </c>
      <c r="AV143" s="15" t="n">
        <f aca="false">IF(J143="","",J143)</f>
        <v>2</v>
      </c>
      <c r="AW143" s="15" t="n">
        <f aca="false">IFERROR(VLOOKUP(K143,TiposComprobantes!$B$2:$C$37,2,0),"")</f>
        <v>1</v>
      </c>
      <c r="AX143" s="15" t="n">
        <f aca="false">IFERROR(VLOOKUP(M143,TipoConceptos!$B$2:$C$4,2,0),"")</f>
        <v>2</v>
      </c>
      <c r="AY143" s="15" t="str">
        <f aca="false">N143</f>
        <v>Cuenta Corriente</v>
      </c>
      <c r="AZ143" s="15" t="n">
        <f aca="false">IFERROR(VLOOKUP(O143,CondicionReceptor!$B$2:$C$12,2,0),0)</f>
        <v>1</v>
      </c>
      <c r="BA143" s="15" t="n">
        <f aca="false">IFERROR(VLOOKUP(Q143,TiposDocumentos!$B$2:$C$37,2,0),99)</f>
        <v>80</v>
      </c>
      <c r="BB143" s="15" t="n">
        <f aca="false">R143</f>
        <v>20175255819</v>
      </c>
      <c r="BC143" s="15" t="str">
        <f aca="false">IF(S143="","",S143)</f>
        <v>BEITIA CRISPIN</v>
      </c>
      <c r="BD143" s="15" t="str">
        <f aca="false">IF(T143="","",T143)</f>
        <v>Dom. Estudio 1402</v>
      </c>
      <c r="BE143" s="15" t="str">
        <f aca="false">IF(U143="","",U143)</f>
        <v>Dom. Recep.  3991</v>
      </c>
      <c r="BF143" s="15" t="str">
        <f aca="false">IF(V143="","",V143)</f>
        <v>Honorarios 20175255819: oct 2025 - oct 2025</v>
      </c>
      <c r="BG143" s="11" t="n">
        <f aca="false">IF(W143="","",W143)</f>
        <v>49</v>
      </c>
      <c r="BH143" s="11" t="n">
        <f aca="false">IF(X143="","",X143)</f>
        <v>86863</v>
      </c>
      <c r="BI143" s="15" t="n">
        <f aca="false">IF(Y143="",0,Y143)</f>
        <v>0</v>
      </c>
      <c r="BJ143" s="11" t="n">
        <f aca="false">IF(Z143="","",Z143)</f>
        <v>4256287</v>
      </c>
      <c r="BK143" s="15" t="n">
        <f aca="false">VLOOKUP(AA143,TiposIVA!$B$2:$C$11,2,0)</f>
        <v>5</v>
      </c>
      <c r="BL143" s="11" t="n">
        <f aca="false">IF(AB143="","",AB143)</f>
        <v>893820.27</v>
      </c>
      <c r="BM143" s="11" t="n">
        <f aca="false">IF(AC143="","",AC143)</f>
        <v>5150107.27</v>
      </c>
      <c r="BN143" s="16" t="str">
        <f aca="false">IFERROR(VLOOKUP(AD143,TiposComprobantes!$B$2:$C$37,2,0),"")</f>
        <v/>
      </c>
      <c r="BO143" s="16" t="str">
        <f aca="false">IF(AE143="","",AE143)</f>
        <v/>
      </c>
      <c r="BP143" s="16" t="str">
        <f aca="false">IF(AF143="","",AF143)</f>
        <v/>
      </c>
      <c r="BQ143" s="16" t="str">
        <f aca="false">IFERROR(VLOOKUP(AG143,TiposTributos!$B$1:$C$12,2,0),"")</f>
        <v/>
      </c>
      <c r="BR143" s="16" t="str">
        <f aca="false">IF(AH143="","",AH143)</f>
        <v/>
      </c>
      <c r="BS143" s="11" t="n">
        <f aca="false">AI143</f>
        <v>0</v>
      </c>
      <c r="BT143" s="11" t="n">
        <f aca="false">AJ143*100</f>
        <v>0</v>
      </c>
      <c r="BU143" s="11" t="n">
        <f aca="false">AK143</f>
        <v>0</v>
      </c>
      <c r="BW143" s="15" t="str">
        <f aca="false">IF(F143="","",CONCATENATE(AM143,"|'",AN143,"'|'",AO143,"'|'",AP143,"'|'",AQ143,"'|'",AR143,"'|'",AS143,"'|'",AT143,"'|'",AU143,"'|",AV143,"|",AW143,"|",AX143,"|'",AY143,"'|",AZ143,"|",BA143,"|",BB143,"|'",BC143,"'|'",BD143,"'|'",BE143,"'|'",BF143,"'|",BG143,"|",BH143,"|",BI143,"|",BJ143,"|",BK143,"|",BL143,"|",BM143,"|",BN143,"|",BO143,"|",BP143,"|",BQ143,"|'",BR143,"'|",BS143,"|",BT143,"|",BU143))</f>
        <v>NO|'30650940667'|'Bustos &amp; Hope SH'|'Responsable Inscripto'|'43'|'18/11/2025'|'01/10/2025'|'31/10/2025'|'18/11/2025'|2|1|2|'Cuenta Corriente'|1|80|20175255819|'BEITIA CRISPIN'|'Dom. Estudio 1402'|'Dom. Recep.  3991'|'Honorarios 20175255819: oct 2025 - oct 2025'|49|86863|0|4256287|5|893820,27|5150107,27|||||''|0|0|0</v>
      </c>
    </row>
    <row r="144" customFormat="false" ht="12.75" hidden="false" customHeight="false" outlineLevel="0" collapsed="false">
      <c r="A144" s="5" t="s">
        <v>88</v>
      </c>
      <c r="B144" s="1" t="n">
        <v>30650940667</v>
      </c>
      <c r="C144" s="5" t="s">
        <v>38</v>
      </c>
      <c r="D144" s="5" t="s">
        <v>39</v>
      </c>
      <c r="E144" s="1" t="n">
        <v>44</v>
      </c>
      <c r="F144" s="6" t="n">
        <f aca="true">TODAY()</f>
        <v>45979</v>
      </c>
      <c r="G144" s="7" t="n">
        <f aca="false">DATE(YEAR(H144),MONTH(H144),1)</f>
        <v>45931</v>
      </c>
      <c r="H144" s="7" t="n">
        <f aca="false">EOMONTH(F144,-1)</f>
        <v>45961</v>
      </c>
      <c r="I144" s="7" t="n">
        <f aca="false">F144</f>
        <v>45979</v>
      </c>
      <c r="J144" s="1" t="n">
        <v>2</v>
      </c>
      <c r="K144" s="5" t="s">
        <v>53</v>
      </c>
      <c r="L144" s="8" t="str">
        <f aca="false">IF(K144="","",RIGHT(K144,1))</f>
        <v>B</v>
      </c>
      <c r="M144" s="5" t="s">
        <v>54</v>
      </c>
      <c r="N144" s="5" t="s">
        <v>42</v>
      </c>
      <c r="O144" s="5" t="s">
        <v>56</v>
      </c>
      <c r="P144" s="8" t="str">
        <f aca="false">IF(K144="","",VLOOKUP(O144,CondicionReceptor!$B$2:$D$12,3,0))</f>
        <v>B;C</v>
      </c>
      <c r="Q144" s="5" t="s">
        <v>44</v>
      </c>
      <c r="R144" s="1" t="n">
        <v>23183086499</v>
      </c>
      <c r="S144" s="5" t="s">
        <v>146</v>
      </c>
      <c r="T144" s="1" t="str">
        <f aca="false">"Dom. Estudio "&amp;RANDBETWEEN(1,10000)</f>
        <v>Dom. Estudio 4992</v>
      </c>
      <c r="U144" s="1" t="str">
        <f aca="false">"Dom. Recep.  "&amp;RANDBETWEEN(1,10000)</f>
        <v>Dom. Recep.  2232</v>
      </c>
      <c r="V144" s="1" t="str">
        <f aca="false">"Honorarios "&amp;R144&amp;": "&amp;TEXT(G144,"mmm")&amp;" "&amp;YEAR(G144)&amp;" - "&amp;TEXT(H144,"mmm")&amp;" "&amp;YEAR(H144)</f>
        <v>Honorarios 23183086499: oct 2025 - oct 2025</v>
      </c>
      <c r="W144" s="9" t="n">
        <f aca="false">ROUND(RANDBETWEEN(100,5000)/100,0)</f>
        <v>33</v>
      </c>
      <c r="X144" s="9" t="n">
        <v>86863</v>
      </c>
      <c r="Z144" s="9" t="n">
        <f aca="false">ROUND(W144*X144-Y144,2)</f>
        <v>2866479</v>
      </c>
      <c r="AA144" s="10" t="n">
        <v>0.21</v>
      </c>
      <c r="AB144" s="11" t="n">
        <f aca="false">ROUND(IFERROR(Z144*AA144,0),2)</f>
        <v>601960.59</v>
      </c>
      <c r="AC144" s="11" t="n">
        <f aca="false">AB144+Z144</f>
        <v>3468439.59</v>
      </c>
      <c r="AD144" s="5"/>
      <c r="AE144" s="12"/>
      <c r="AF144" s="12"/>
      <c r="AG144" s="13"/>
      <c r="AH144" s="12"/>
      <c r="AI144" s="12"/>
      <c r="AJ144" s="14"/>
      <c r="AK144" s="9" t="n">
        <f aca="false">AI144*AJ144</f>
        <v>0</v>
      </c>
      <c r="AM144" s="15" t="str">
        <f aca="false">+A144</f>
        <v>NO</v>
      </c>
      <c r="AN144" s="15" t="n">
        <f aca="false">+B144</f>
        <v>30650940667</v>
      </c>
      <c r="AO144" s="15" t="str">
        <f aca="false">+C144</f>
        <v>Bustos &amp; Hope SH</v>
      </c>
      <c r="AP144" s="15" t="str">
        <f aca="false">+D144</f>
        <v>Responsable Inscripto</v>
      </c>
      <c r="AQ144" s="15" t="n">
        <f aca="false">E144</f>
        <v>44</v>
      </c>
      <c r="AR144" s="15" t="str">
        <f aca="false">TEXT(DAY(F144),"00")&amp;"/"&amp;TEXT(MONTH(F144),"00")&amp;"/"&amp;YEAR(F144)</f>
        <v>18/11/2025</v>
      </c>
      <c r="AS144" s="15" t="str">
        <f aca="false">TEXT(DAY(G144),"00")&amp;"/"&amp;TEXT(MONTH(G144),"00")&amp;"/"&amp;YEAR(G144)</f>
        <v>01/10/2025</v>
      </c>
      <c r="AT144" s="15" t="str">
        <f aca="false">TEXT(DAY(H144),"00")&amp;"/"&amp;TEXT(MONTH(H144),"00")&amp;"/"&amp;YEAR(H144)</f>
        <v>31/10/2025</v>
      </c>
      <c r="AU144" s="15" t="str">
        <f aca="false">TEXT(DAY(I144),"00")&amp;"/"&amp;TEXT(MONTH(I144),"00")&amp;"/"&amp;YEAR(I144)</f>
        <v>18/11/2025</v>
      </c>
      <c r="AV144" s="15" t="n">
        <f aca="false">IF(J144="","",J144)</f>
        <v>2</v>
      </c>
      <c r="AW144" s="15" t="n">
        <f aca="false">IFERROR(VLOOKUP(K144,TiposComprobantes!$B$2:$C$37,2,0),"")</f>
        <v>6</v>
      </c>
      <c r="AX144" s="15" t="n">
        <f aca="false">IFERROR(VLOOKUP(M144,TipoConceptos!$B$2:$C$4,2,0),"")</f>
        <v>2</v>
      </c>
      <c r="AY144" s="15" t="str">
        <f aca="false">N144</f>
        <v>Cuenta Corriente</v>
      </c>
      <c r="AZ144" s="15" t="n">
        <f aca="false">IFERROR(VLOOKUP(O144,CondicionReceptor!$B$2:$C$12,2,0),0)</f>
        <v>5</v>
      </c>
      <c r="BA144" s="15" t="n">
        <f aca="false">IFERROR(VLOOKUP(Q144,TiposDocumentos!$B$2:$C$37,2,0),99)</f>
        <v>80</v>
      </c>
      <c r="BB144" s="15" t="n">
        <f aca="false">R144</f>
        <v>23183086499</v>
      </c>
      <c r="BC144" s="15" t="str">
        <f aca="false">IF(S144="","",S144)</f>
        <v>BEITIA HORACIO TOMAS</v>
      </c>
      <c r="BD144" s="15" t="str">
        <f aca="false">IF(T144="","",T144)</f>
        <v>Dom. Estudio 4992</v>
      </c>
      <c r="BE144" s="15" t="str">
        <f aca="false">IF(U144="","",U144)</f>
        <v>Dom. Recep.  2232</v>
      </c>
      <c r="BF144" s="15" t="str">
        <f aca="false">IF(V144="","",V144)</f>
        <v>Honorarios 23183086499: oct 2025 - oct 2025</v>
      </c>
      <c r="BG144" s="11" t="n">
        <f aca="false">IF(W144="","",W144)</f>
        <v>33</v>
      </c>
      <c r="BH144" s="11" t="n">
        <f aca="false">IF(X144="","",X144)</f>
        <v>86863</v>
      </c>
      <c r="BI144" s="15" t="n">
        <f aca="false">IF(Y144="",0,Y144)</f>
        <v>0</v>
      </c>
      <c r="BJ144" s="11" t="n">
        <f aca="false">IF(Z144="","",Z144)</f>
        <v>2866479</v>
      </c>
      <c r="BK144" s="15" t="n">
        <f aca="false">VLOOKUP(AA144,TiposIVA!$B$2:$C$11,2,0)</f>
        <v>5</v>
      </c>
      <c r="BL144" s="11" t="n">
        <f aca="false">IF(AB144="","",AB144)</f>
        <v>601960.59</v>
      </c>
      <c r="BM144" s="11" t="n">
        <f aca="false">IF(AC144="","",AC144)</f>
        <v>3468439.59</v>
      </c>
      <c r="BN144" s="16" t="str">
        <f aca="false">IFERROR(VLOOKUP(AD144,TiposComprobantes!$B$2:$C$37,2,0),"")</f>
        <v/>
      </c>
      <c r="BO144" s="16" t="str">
        <f aca="false">IF(AE144="","",AE144)</f>
        <v/>
      </c>
      <c r="BP144" s="16" t="str">
        <f aca="false">IF(AF144="","",AF144)</f>
        <v/>
      </c>
      <c r="BQ144" s="16" t="str">
        <f aca="false">IFERROR(VLOOKUP(AG144,TiposTributos!$B$1:$C$12,2,0),"")</f>
        <v/>
      </c>
      <c r="BR144" s="16" t="str">
        <f aca="false">IF(AH144="","",AH144)</f>
        <v/>
      </c>
      <c r="BS144" s="11" t="n">
        <f aca="false">AI144</f>
        <v>0</v>
      </c>
      <c r="BT144" s="11" t="n">
        <f aca="false">AJ144*100</f>
        <v>0</v>
      </c>
      <c r="BU144" s="11" t="n">
        <f aca="false">AK144</f>
        <v>0</v>
      </c>
      <c r="BW144" s="15" t="str">
        <f aca="false">IF(F144="","",CONCATENATE(AM144,"|'",AN144,"'|'",AO144,"'|'",AP144,"'|'",AQ144,"'|'",AR144,"'|'",AS144,"'|'",AT144,"'|'",AU144,"'|",AV144,"|",AW144,"|",AX144,"|'",AY144,"'|",AZ144,"|",BA144,"|",BB144,"|'",BC144,"'|'",BD144,"'|'",BE144,"'|'",BF144,"'|",BG144,"|",BH144,"|",BI144,"|",BJ144,"|",BK144,"|",BL144,"|",BM144,"|",BN144,"|",BO144,"|",BP144,"|",BQ144,"|'",BR144,"'|",BS144,"|",BT144,"|",BU144))</f>
        <v>NO|'30650940667'|'Bustos &amp; Hope SH'|'Responsable Inscripto'|'44'|'18/11/2025'|'01/10/2025'|'31/10/2025'|'18/11/2025'|2|6|2|'Cuenta Corriente'|5|80|23183086499|'BEITIA HORACIO TOMAS'|'Dom. Estudio 4992'|'Dom. Recep.  2232'|'Honorarios 23183086499: oct 2025 - oct 2025'|33|86863|0|2866479|5|601960,59|3468439,59|||||''|0|0|0</v>
      </c>
    </row>
    <row r="145" customFormat="false" ht="12.75" hidden="false" customHeight="false" outlineLevel="0" collapsed="false">
      <c r="A145" s="5" t="s">
        <v>88</v>
      </c>
      <c r="B145" s="1" t="n">
        <v>30650940667</v>
      </c>
      <c r="C145" s="5" t="s">
        <v>38</v>
      </c>
      <c r="D145" s="5" t="s">
        <v>39</v>
      </c>
      <c r="E145" s="1" t="n">
        <v>45</v>
      </c>
      <c r="F145" s="6" t="n">
        <f aca="true">TODAY()</f>
        <v>45979</v>
      </c>
      <c r="G145" s="7" t="n">
        <f aca="false">DATE(YEAR(H145),MONTH(H145),1)</f>
        <v>45931</v>
      </c>
      <c r="H145" s="7" t="n">
        <f aca="false">EOMONTH(F145,-1)</f>
        <v>45961</v>
      </c>
      <c r="I145" s="7" t="n">
        <f aca="false">F145</f>
        <v>45979</v>
      </c>
      <c r="J145" s="1" t="n">
        <v>2</v>
      </c>
      <c r="K145" s="5" t="s">
        <v>40</v>
      </c>
      <c r="L145" s="8" t="str">
        <f aca="false">IF(K145="","",RIGHT(K145,1))</f>
        <v>A</v>
      </c>
      <c r="M145" s="5" t="s">
        <v>54</v>
      </c>
      <c r="N145" s="5" t="s">
        <v>42</v>
      </c>
      <c r="O145" s="5" t="s">
        <v>43</v>
      </c>
      <c r="P145" s="8" t="str">
        <f aca="false">IF(K145="","",VLOOKUP(O145,CondicionReceptor!$B$2:$D$12,3,0))</f>
        <v>A;M;C</v>
      </c>
      <c r="Q145" s="5" t="s">
        <v>44</v>
      </c>
      <c r="R145" s="1" t="n">
        <v>20416948926</v>
      </c>
      <c r="S145" s="5" t="s">
        <v>147</v>
      </c>
      <c r="T145" s="1" t="str">
        <f aca="false">"Dom. Estudio "&amp;RANDBETWEEN(1,10000)</f>
        <v>Dom. Estudio 7654</v>
      </c>
      <c r="U145" s="1" t="str">
        <f aca="false">"Dom. Recep.  "&amp;RANDBETWEEN(1,10000)</f>
        <v>Dom. Recep.  9645</v>
      </c>
      <c r="V145" s="1" t="str">
        <f aca="false">"Honorarios "&amp;R145&amp;": "&amp;TEXT(G145,"mmm")&amp;" "&amp;YEAR(G145)&amp;" - "&amp;TEXT(H145,"mmm")&amp;" "&amp;YEAR(H145)</f>
        <v>Honorarios 20416948926: oct 2025 - oct 2025</v>
      </c>
      <c r="W145" s="9" t="n">
        <f aca="false">ROUND(RANDBETWEEN(100,5000)/100,0)</f>
        <v>10</v>
      </c>
      <c r="X145" s="9" t="n">
        <v>86863</v>
      </c>
      <c r="Z145" s="9" t="n">
        <f aca="false">ROUND(W145*X145-Y145,2)</f>
        <v>868630</v>
      </c>
      <c r="AA145" s="10" t="n">
        <v>0.21</v>
      </c>
      <c r="AB145" s="11" t="n">
        <f aca="false">ROUND(IFERROR(Z145*AA145,0),2)</f>
        <v>182412.3</v>
      </c>
      <c r="AC145" s="11" t="n">
        <f aca="false">AB145+Z145</f>
        <v>1051042.3</v>
      </c>
      <c r="AD145" s="5"/>
      <c r="AE145" s="12"/>
      <c r="AF145" s="12"/>
      <c r="AG145" s="13"/>
      <c r="AH145" s="12"/>
      <c r="AI145" s="12"/>
      <c r="AJ145" s="14"/>
      <c r="AK145" s="9" t="n">
        <f aca="false">AI145*AJ145</f>
        <v>0</v>
      </c>
      <c r="AM145" s="15" t="str">
        <f aca="false">+A145</f>
        <v>NO</v>
      </c>
      <c r="AN145" s="15" t="n">
        <f aca="false">+B145</f>
        <v>30650940667</v>
      </c>
      <c r="AO145" s="15" t="str">
        <f aca="false">+C145</f>
        <v>Bustos &amp; Hope SH</v>
      </c>
      <c r="AP145" s="15" t="str">
        <f aca="false">+D145</f>
        <v>Responsable Inscripto</v>
      </c>
      <c r="AQ145" s="15" t="n">
        <f aca="false">E145</f>
        <v>45</v>
      </c>
      <c r="AR145" s="15" t="str">
        <f aca="false">TEXT(DAY(F145),"00")&amp;"/"&amp;TEXT(MONTH(F145),"00")&amp;"/"&amp;YEAR(F145)</f>
        <v>18/11/2025</v>
      </c>
      <c r="AS145" s="15" t="str">
        <f aca="false">TEXT(DAY(G145),"00")&amp;"/"&amp;TEXT(MONTH(G145),"00")&amp;"/"&amp;YEAR(G145)</f>
        <v>01/10/2025</v>
      </c>
      <c r="AT145" s="15" t="str">
        <f aca="false">TEXT(DAY(H145),"00")&amp;"/"&amp;TEXT(MONTH(H145),"00")&amp;"/"&amp;YEAR(H145)</f>
        <v>31/10/2025</v>
      </c>
      <c r="AU145" s="15" t="str">
        <f aca="false">TEXT(DAY(I145),"00")&amp;"/"&amp;TEXT(MONTH(I145),"00")&amp;"/"&amp;YEAR(I145)</f>
        <v>18/11/2025</v>
      </c>
      <c r="AV145" s="15" t="n">
        <f aca="false">IF(J145="","",J145)</f>
        <v>2</v>
      </c>
      <c r="AW145" s="15" t="n">
        <f aca="false">IFERROR(VLOOKUP(K145,TiposComprobantes!$B$2:$C$37,2,0),"")</f>
        <v>1</v>
      </c>
      <c r="AX145" s="15" t="n">
        <f aca="false">IFERROR(VLOOKUP(M145,TipoConceptos!$B$2:$C$4,2,0),"")</f>
        <v>2</v>
      </c>
      <c r="AY145" s="15" t="str">
        <f aca="false">N145</f>
        <v>Cuenta Corriente</v>
      </c>
      <c r="AZ145" s="15" t="n">
        <f aca="false">IFERROR(VLOOKUP(O145,CondicionReceptor!$B$2:$C$12,2,0),0)</f>
        <v>1</v>
      </c>
      <c r="BA145" s="15" t="n">
        <f aca="false">IFERROR(VLOOKUP(Q145,TiposDocumentos!$B$2:$C$37,2,0),99)</f>
        <v>80</v>
      </c>
      <c r="BB145" s="15" t="n">
        <f aca="false">R145</f>
        <v>20416948926</v>
      </c>
      <c r="BC145" s="15" t="str">
        <f aca="false">IF(S145="","",S145)</f>
        <v>BEITIA IÑAKI</v>
      </c>
      <c r="BD145" s="15" t="str">
        <f aca="false">IF(T145="","",T145)</f>
        <v>Dom. Estudio 7654</v>
      </c>
      <c r="BE145" s="15" t="str">
        <f aca="false">IF(U145="","",U145)</f>
        <v>Dom. Recep.  9645</v>
      </c>
      <c r="BF145" s="15" t="str">
        <f aca="false">IF(V145="","",V145)</f>
        <v>Honorarios 20416948926: oct 2025 - oct 2025</v>
      </c>
      <c r="BG145" s="11" t="n">
        <f aca="false">IF(W145="","",W145)</f>
        <v>10</v>
      </c>
      <c r="BH145" s="11" t="n">
        <f aca="false">IF(X145="","",X145)</f>
        <v>86863</v>
      </c>
      <c r="BI145" s="15" t="n">
        <f aca="false">IF(Y145="",0,Y145)</f>
        <v>0</v>
      </c>
      <c r="BJ145" s="11" t="n">
        <f aca="false">IF(Z145="","",Z145)</f>
        <v>868630</v>
      </c>
      <c r="BK145" s="15" t="n">
        <f aca="false">VLOOKUP(AA145,TiposIVA!$B$2:$C$11,2,0)</f>
        <v>5</v>
      </c>
      <c r="BL145" s="11" t="n">
        <f aca="false">IF(AB145="","",AB145)</f>
        <v>182412.3</v>
      </c>
      <c r="BM145" s="11" t="n">
        <f aca="false">IF(AC145="","",AC145)</f>
        <v>1051042.3</v>
      </c>
      <c r="BN145" s="16" t="str">
        <f aca="false">IFERROR(VLOOKUP(AD145,TiposComprobantes!$B$2:$C$37,2,0),"")</f>
        <v/>
      </c>
      <c r="BO145" s="16" t="str">
        <f aca="false">IF(AE145="","",AE145)</f>
        <v/>
      </c>
      <c r="BP145" s="16" t="str">
        <f aca="false">IF(AF145="","",AF145)</f>
        <v/>
      </c>
      <c r="BQ145" s="16" t="str">
        <f aca="false">IFERROR(VLOOKUP(AG145,TiposTributos!$B$1:$C$12,2,0),"")</f>
        <v/>
      </c>
      <c r="BR145" s="16" t="str">
        <f aca="false">IF(AH145="","",AH145)</f>
        <v/>
      </c>
      <c r="BS145" s="11" t="n">
        <f aca="false">AI145</f>
        <v>0</v>
      </c>
      <c r="BT145" s="11" t="n">
        <f aca="false">AJ145*100</f>
        <v>0</v>
      </c>
      <c r="BU145" s="11" t="n">
        <f aca="false">AK145</f>
        <v>0</v>
      </c>
      <c r="BW145" s="15" t="str">
        <f aca="false">IF(F145="","",CONCATENATE(AM145,"|'",AN145,"'|'",AO145,"'|'",AP145,"'|'",AQ145,"'|'",AR145,"'|'",AS145,"'|'",AT145,"'|'",AU145,"'|",AV145,"|",AW145,"|",AX145,"|'",AY145,"'|",AZ145,"|",BA145,"|",BB145,"|'",BC145,"'|'",BD145,"'|'",BE145,"'|'",BF145,"'|",BG145,"|",BH145,"|",BI145,"|",BJ145,"|",BK145,"|",BL145,"|",BM145,"|",BN145,"|",BO145,"|",BP145,"|",BQ145,"|'",BR145,"'|",BS145,"|",BT145,"|",BU145))</f>
        <v>NO|'30650940667'|'Bustos &amp; Hope SH'|'Responsable Inscripto'|'45'|'18/11/2025'|'01/10/2025'|'31/10/2025'|'18/11/2025'|2|1|2|'Cuenta Corriente'|1|80|20416948926|'BEITIA IÑAKI'|'Dom. Estudio 7654'|'Dom. Recep.  9645'|'Honorarios 20416948926: oct 2025 - oct 2025'|10|86863|0|868630|5|182412,3|1051042,3|||||''|0|0|0</v>
      </c>
    </row>
    <row r="146" customFormat="false" ht="12.75" hidden="false" customHeight="false" outlineLevel="0" collapsed="false">
      <c r="A146" s="5" t="s">
        <v>88</v>
      </c>
      <c r="B146" s="1" t="n">
        <v>30650940667</v>
      </c>
      <c r="C146" s="5" t="s">
        <v>38</v>
      </c>
      <c r="D146" s="5" t="s">
        <v>39</v>
      </c>
      <c r="E146" s="1" t="n">
        <v>46</v>
      </c>
      <c r="F146" s="6" t="n">
        <f aca="true">TODAY()</f>
        <v>45979</v>
      </c>
      <c r="G146" s="7" t="n">
        <f aca="false">DATE(YEAR(H146),MONTH(H146),1)</f>
        <v>45931</v>
      </c>
      <c r="H146" s="7" t="n">
        <f aca="false">EOMONTH(F146,-1)</f>
        <v>45961</v>
      </c>
      <c r="I146" s="7" t="n">
        <f aca="false">F146</f>
        <v>45979</v>
      </c>
      <c r="J146" s="1" t="n">
        <v>2</v>
      </c>
      <c r="K146" s="5" t="s">
        <v>53</v>
      </c>
      <c r="L146" s="8" t="str">
        <f aca="false">IF(K146="","",RIGHT(K146,1))</f>
        <v>B</v>
      </c>
      <c r="M146" s="5" t="s">
        <v>54</v>
      </c>
      <c r="N146" s="5" t="s">
        <v>42</v>
      </c>
      <c r="O146" s="5" t="s">
        <v>56</v>
      </c>
      <c r="P146" s="8" t="str">
        <f aca="false">IF(K146="","",VLOOKUP(O146,CondicionReceptor!$B$2:$D$12,3,0))</f>
        <v>B;C</v>
      </c>
      <c r="Q146" s="5" t="s">
        <v>44</v>
      </c>
      <c r="R146" s="1" t="n">
        <v>20364074310</v>
      </c>
      <c r="S146" s="5" t="s">
        <v>148</v>
      </c>
      <c r="T146" s="1" t="str">
        <f aca="false">"Dom. Estudio "&amp;RANDBETWEEN(1,10000)</f>
        <v>Dom. Estudio 6399</v>
      </c>
      <c r="U146" s="1" t="str">
        <f aca="false">"Dom. Recep.  "&amp;RANDBETWEEN(1,10000)</f>
        <v>Dom. Recep.  935</v>
      </c>
      <c r="V146" s="1" t="str">
        <f aca="false">"Honorarios "&amp;R146&amp;": "&amp;TEXT(G146,"mmm")&amp;" "&amp;YEAR(G146)&amp;" - "&amp;TEXT(H146,"mmm")&amp;" "&amp;YEAR(H146)</f>
        <v>Honorarios 20364074310: oct 2025 - oct 2025</v>
      </c>
      <c r="W146" s="9" t="n">
        <f aca="false">ROUND(RANDBETWEEN(100,5000)/100,0)</f>
        <v>12</v>
      </c>
      <c r="X146" s="9" t="n">
        <v>86863</v>
      </c>
      <c r="Z146" s="9" t="n">
        <f aca="false">ROUND(W146*X146-Y146,2)</f>
        <v>1042356</v>
      </c>
      <c r="AA146" s="10" t="n">
        <v>0.21</v>
      </c>
      <c r="AB146" s="11" t="n">
        <f aca="false">ROUND(IFERROR(Z146*AA146,0),2)</f>
        <v>218894.76</v>
      </c>
      <c r="AC146" s="11" t="n">
        <f aca="false">AB146+Z146</f>
        <v>1261250.76</v>
      </c>
      <c r="AD146" s="5"/>
      <c r="AE146" s="12"/>
      <c r="AF146" s="12"/>
      <c r="AG146" s="13"/>
      <c r="AH146" s="12"/>
      <c r="AI146" s="12"/>
      <c r="AJ146" s="14"/>
      <c r="AK146" s="9" t="n">
        <f aca="false">AI146*AJ146</f>
        <v>0</v>
      </c>
      <c r="AM146" s="15" t="str">
        <f aca="false">+A146</f>
        <v>NO</v>
      </c>
      <c r="AN146" s="15" t="n">
        <f aca="false">+B146</f>
        <v>30650940667</v>
      </c>
      <c r="AO146" s="15" t="str">
        <f aca="false">+C146</f>
        <v>Bustos &amp; Hope SH</v>
      </c>
      <c r="AP146" s="15" t="str">
        <f aca="false">+D146</f>
        <v>Responsable Inscripto</v>
      </c>
      <c r="AQ146" s="15" t="n">
        <f aca="false">E146</f>
        <v>46</v>
      </c>
      <c r="AR146" s="15" t="str">
        <f aca="false">TEXT(DAY(F146),"00")&amp;"/"&amp;TEXT(MONTH(F146),"00")&amp;"/"&amp;YEAR(F146)</f>
        <v>18/11/2025</v>
      </c>
      <c r="AS146" s="15" t="str">
        <f aca="false">TEXT(DAY(G146),"00")&amp;"/"&amp;TEXT(MONTH(G146),"00")&amp;"/"&amp;YEAR(G146)</f>
        <v>01/10/2025</v>
      </c>
      <c r="AT146" s="15" t="str">
        <f aca="false">TEXT(DAY(H146),"00")&amp;"/"&amp;TEXT(MONTH(H146),"00")&amp;"/"&amp;YEAR(H146)</f>
        <v>31/10/2025</v>
      </c>
      <c r="AU146" s="15" t="str">
        <f aca="false">TEXT(DAY(I146),"00")&amp;"/"&amp;TEXT(MONTH(I146),"00")&amp;"/"&amp;YEAR(I146)</f>
        <v>18/11/2025</v>
      </c>
      <c r="AV146" s="15" t="n">
        <f aca="false">IF(J146="","",J146)</f>
        <v>2</v>
      </c>
      <c r="AW146" s="15" t="n">
        <f aca="false">IFERROR(VLOOKUP(K146,TiposComprobantes!$B$2:$C$37,2,0),"")</f>
        <v>6</v>
      </c>
      <c r="AX146" s="15" t="n">
        <f aca="false">IFERROR(VLOOKUP(M146,TipoConceptos!$B$2:$C$4,2,0),"")</f>
        <v>2</v>
      </c>
      <c r="AY146" s="15" t="str">
        <f aca="false">N146</f>
        <v>Cuenta Corriente</v>
      </c>
      <c r="AZ146" s="15" t="n">
        <f aca="false">IFERROR(VLOOKUP(O146,CondicionReceptor!$B$2:$C$12,2,0),0)</f>
        <v>5</v>
      </c>
      <c r="BA146" s="15" t="n">
        <f aca="false">IFERROR(VLOOKUP(Q146,TiposDocumentos!$B$2:$C$37,2,0),99)</f>
        <v>80</v>
      </c>
      <c r="BB146" s="15" t="n">
        <f aca="false">R146</f>
        <v>20364074310</v>
      </c>
      <c r="BC146" s="15" t="str">
        <f aca="false">IF(S146="","",S146)</f>
        <v>BEITIA TOMAS</v>
      </c>
      <c r="BD146" s="15" t="str">
        <f aca="false">IF(T146="","",T146)</f>
        <v>Dom. Estudio 6399</v>
      </c>
      <c r="BE146" s="15" t="str">
        <f aca="false">IF(U146="","",U146)</f>
        <v>Dom. Recep.  935</v>
      </c>
      <c r="BF146" s="15" t="str">
        <f aca="false">IF(V146="","",V146)</f>
        <v>Honorarios 20364074310: oct 2025 - oct 2025</v>
      </c>
      <c r="BG146" s="11" t="n">
        <f aca="false">IF(W146="","",W146)</f>
        <v>12</v>
      </c>
      <c r="BH146" s="11" t="n">
        <f aca="false">IF(X146="","",X146)</f>
        <v>86863</v>
      </c>
      <c r="BI146" s="15" t="n">
        <f aca="false">IF(Y146="",0,Y146)</f>
        <v>0</v>
      </c>
      <c r="BJ146" s="11" t="n">
        <f aca="false">IF(Z146="","",Z146)</f>
        <v>1042356</v>
      </c>
      <c r="BK146" s="15" t="n">
        <f aca="false">VLOOKUP(AA146,TiposIVA!$B$2:$C$11,2,0)</f>
        <v>5</v>
      </c>
      <c r="BL146" s="11" t="n">
        <f aca="false">IF(AB146="","",AB146)</f>
        <v>218894.76</v>
      </c>
      <c r="BM146" s="11" t="n">
        <f aca="false">IF(AC146="","",AC146)</f>
        <v>1261250.76</v>
      </c>
      <c r="BN146" s="16" t="str">
        <f aca="false">IFERROR(VLOOKUP(AD146,TiposComprobantes!$B$2:$C$37,2,0),"")</f>
        <v/>
      </c>
      <c r="BO146" s="16" t="str">
        <f aca="false">IF(AE146="","",AE146)</f>
        <v/>
      </c>
      <c r="BP146" s="16" t="str">
        <f aca="false">IF(AF146="","",AF146)</f>
        <v/>
      </c>
      <c r="BQ146" s="16" t="str">
        <f aca="false">IFERROR(VLOOKUP(AG146,TiposTributos!$B$1:$C$12,2,0),"")</f>
        <v/>
      </c>
      <c r="BR146" s="16" t="str">
        <f aca="false">IF(AH146="","",AH146)</f>
        <v/>
      </c>
      <c r="BS146" s="11" t="n">
        <f aca="false">AI146</f>
        <v>0</v>
      </c>
      <c r="BT146" s="11" t="n">
        <f aca="false">AJ146*100</f>
        <v>0</v>
      </c>
      <c r="BU146" s="11" t="n">
        <f aca="false">AK146</f>
        <v>0</v>
      </c>
      <c r="BW146" s="15" t="str">
        <f aca="false">IF(F146="","",CONCATENATE(AM146,"|'",AN146,"'|'",AO146,"'|'",AP146,"'|'",AQ146,"'|'",AR146,"'|'",AS146,"'|'",AT146,"'|'",AU146,"'|",AV146,"|",AW146,"|",AX146,"|'",AY146,"'|",AZ146,"|",BA146,"|",BB146,"|'",BC146,"'|'",BD146,"'|'",BE146,"'|'",BF146,"'|",BG146,"|",BH146,"|",BI146,"|",BJ146,"|",BK146,"|",BL146,"|",BM146,"|",BN146,"|",BO146,"|",BP146,"|",BQ146,"|'",BR146,"'|",BS146,"|",BT146,"|",BU146))</f>
        <v>NO|'30650940667'|'Bustos &amp; Hope SH'|'Responsable Inscripto'|'46'|'18/11/2025'|'01/10/2025'|'31/10/2025'|'18/11/2025'|2|6|2|'Cuenta Corriente'|5|80|20364074310|'BEITIA TOMAS'|'Dom. Estudio 6399'|'Dom. Recep.  935'|'Honorarios 20364074310: oct 2025 - oct 2025'|12|86863|0|1042356|5|218894,76|1261250,76|||||''|0|0|0</v>
      </c>
    </row>
    <row r="147" customFormat="false" ht="12.75" hidden="false" customHeight="false" outlineLevel="0" collapsed="false">
      <c r="A147" s="5" t="s">
        <v>88</v>
      </c>
      <c r="B147" s="1" t="n">
        <v>30650940667</v>
      </c>
      <c r="C147" s="5" t="s">
        <v>38</v>
      </c>
      <c r="D147" s="5" t="s">
        <v>39</v>
      </c>
      <c r="E147" s="1" t="n">
        <v>47</v>
      </c>
      <c r="F147" s="6" t="n">
        <f aca="true">TODAY()</f>
        <v>45979</v>
      </c>
      <c r="G147" s="7" t="n">
        <f aca="false">DATE(YEAR(H147),MONTH(H147),1)</f>
        <v>45931</v>
      </c>
      <c r="H147" s="7" t="n">
        <f aca="false">EOMONTH(F147,-1)</f>
        <v>45961</v>
      </c>
      <c r="I147" s="7" t="n">
        <f aca="false">F147</f>
        <v>45979</v>
      </c>
      <c r="J147" s="1" t="n">
        <v>2</v>
      </c>
      <c r="K147" s="5" t="s">
        <v>53</v>
      </c>
      <c r="L147" s="8" t="str">
        <f aca="false">IF(K147="","",RIGHT(K147,1))</f>
        <v>B</v>
      </c>
      <c r="M147" s="5" t="s">
        <v>54</v>
      </c>
      <c r="N147" s="5" t="s">
        <v>42</v>
      </c>
      <c r="O147" s="5" t="s">
        <v>56</v>
      </c>
      <c r="P147" s="8" t="str">
        <f aca="false">IF(K147="","",VLOOKUP(O147,CondicionReceptor!$B$2:$D$12,3,0))</f>
        <v>B;C</v>
      </c>
      <c r="Q147" s="5" t="s">
        <v>44</v>
      </c>
      <c r="R147" s="1" t="n">
        <v>20398190727</v>
      </c>
      <c r="S147" s="5" t="s">
        <v>149</v>
      </c>
      <c r="T147" s="1" t="str">
        <f aca="false">"Dom. Estudio "&amp;RANDBETWEEN(1,10000)</f>
        <v>Dom. Estudio 7167</v>
      </c>
      <c r="U147" s="1" t="str">
        <f aca="false">"Dom. Recep.  "&amp;RANDBETWEEN(1,10000)</f>
        <v>Dom. Recep.  7729</v>
      </c>
      <c r="V147" s="1" t="str">
        <f aca="false">"Honorarios "&amp;R147&amp;": "&amp;TEXT(G147,"mmm")&amp;" "&amp;YEAR(G147)&amp;" - "&amp;TEXT(H147,"mmm")&amp;" "&amp;YEAR(H147)</f>
        <v>Honorarios 20398190727: oct 2025 - oct 2025</v>
      </c>
      <c r="W147" s="9" t="n">
        <f aca="false">ROUND(RANDBETWEEN(100,5000)/100,0)</f>
        <v>37</v>
      </c>
      <c r="X147" s="9" t="n">
        <v>86863</v>
      </c>
      <c r="Z147" s="9" t="n">
        <f aca="false">ROUND(W147*X147-Y147,2)</f>
        <v>3213931</v>
      </c>
      <c r="AA147" s="10" t="n">
        <v>0.21</v>
      </c>
      <c r="AB147" s="11" t="n">
        <f aca="false">ROUND(IFERROR(Z147*AA147,0),2)</f>
        <v>674925.51</v>
      </c>
      <c r="AC147" s="11" t="n">
        <f aca="false">AB147+Z147</f>
        <v>3888856.51</v>
      </c>
      <c r="AD147" s="5"/>
      <c r="AE147" s="12"/>
      <c r="AF147" s="12"/>
      <c r="AG147" s="13"/>
      <c r="AH147" s="12"/>
      <c r="AI147" s="12"/>
      <c r="AJ147" s="14"/>
      <c r="AK147" s="9" t="n">
        <f aca="false">AI147*AJ147</f>
        <v>0</v>
      </c>
      <c r="AM147" s="15" t="str">
        <f aca="false">+A147</f>
        <v>NO</v>
      </c>
      <c r="AN147" s="15" t="n">
        <f aca="false">+B147</f>
        <v>30650940667</v>
      </c>
      <c r="AO147" s="15" t="str">
        <f aca="false">+C147</f>
        <v>Bustos &amp; Hope SH</v>
      </c>
      <c r="AP147" s="15" t="str">
        <f aca="false">+D147</f>
        <v>Responsable Inscripto</v>
      </c>
      <c r="AQ147" s="15" t="n">
        <f aca="false">E147</f>
        <v>47</v>
      </c>
      <c r="AR147" s="15" t="str">
        <f aca="false">TEXT(DAY(F147),"00")&amp;"/"&amp;TEXT(MONTH(F147),"00")&amp;"/"&amp;YEAR(F147)</f>
        <v>18/11/2025</v>
      </c>
      <c r="AS147" s="15" t="str">
        <f aca="false">TEXT(DAY(G147),"00")&amp;"/"&amp;TEXT(MONTH(G147),"00")&amp;"/"&amp;YEAR(G147)</f>
        <v>01/10/2025</v>
      </c>
      <c r="AT147" s="15" t="str">
        <f aca="false">TEXT(DAY(H147),"00")&amp;"/"&amp;TEXT(MONTH(H147),"00")&amp;"/"&amp;YEAR(H147)</f>
        <v>31/10/2025</v>
      </c>
      <c r="AU147" s="15" t="str">
        <f aca="false">TEXT(DAY(I147),"00")&amp;"/"&amp;TEXT(MONTH(I147),"00")&amp;"/"&amp;YEAR(I147)</f>
        <v>18/11/2025</v>
      </c>
      <c r="AV147" s="15" t="n">
        <f aca="false">IF(J147="","",J147)</f>
        <v>2</v>
      </c>
      <c r="AW147" s="15" t="n">
        <f aca="false">IFERROR(VLOOKUP(K147,TiposComprobantes!$B$2:$C$37,2,0),"")</f>
        <v>6</v>
      </c>
      <c r="AX147" s="15" t="n">
        <f aca="false">IFERROR(VLOOKUP(M147,TipoConceptos!$B$2:$C$4,2,0),"")</f>
        <v>2</v>
      </c>
      <c r="AY147" s="15" t="str">
        <f aca="false">N147</f>
        <v>Cuenta Corriente</v>
      </c>
      <c r="AZ147" s="15" t="n">
        <f aca="false">IFERROR(VLOOKUP(O147,CondicionReceptor!$B$2:$C$12,2,0),0)</f>
        <v>5</v>
      </c>
      <c r="BA147" s="15" t="n">
        <f aca="false">IFERROR(VLOOKUP(Q147,TiposDocumentos!$B$2:$C$37,2,0),99)</f>
        <v>80</v>
      </c>
      <c r="BB147" s="15" t="n">
        <f aca="false">R147</f>
        <v>20398190727</v>
      </c>
      <c r="BC147" s="15" t="str">
        <f aca="false">IF(S147="","",S147)</f>
        <v>BEITIA UNAI</v>
      </c>
      <c r="BD147" s="15" t="str">
        <f aca="false">IF(T147="","",T147)</f>
        <v>Dom. Estudio 7167</v>
      </c>
      <c r="BE147" s="15" t="str">
        <f aca="false">IF(U147="","",U147)</f>
        <v>Dom. Recep.  7729</v>
      </c>
      <c r="BF147" s="15" t="str">
        <f aca="false">IF(V147="","",V147)</f>
        <v>Honorarios 20398190727: oct 2025 - oct 2025</v>
      </c>
      <c r="BG147" s="11" t="n">
        <f aca="false">IF(W147="","",W147)</f>
        <v>37</v>
      </c>
      <c r="BH147" s="11" t="n">
        <f aca="false">IF(X147="","",X147)</f>
        <v>86863</v>
      </c>
      <c r="BI147" s="15" t="n">
        <f aca="false">IF(Y147="",0,Y147)</f>
        <v>0</v>
      </c>
      <c r="BJ147" s="11" t="n">
        <f aca="false">IF(Z147="","",Z147)</f>
        <v>3213931</v>
      </c>
      <c r="BK147" s="15" t="n">
        <f aca="false">VLOOKUP(AA147,TiposIVA!$B$2:$C$11,2,0)</f>
        <v>5</v>
      </c>
      <c r="BL147" s="11" t="n">
        <f aca="false">IF(AB147="","",AB147)</f>
        <v>674925.51</v>
      </c>
      <c r="BM147" s="11" t="n">
        <f aca="false">IF(AC147="","",AC147)</f>
        <v>3888856.51</v>
      </c>
      <c r="BN147" s="16" t="str">
        <f aca="false">IFERROR(VLOOKUP(AD147,TiposComprobantes!$B$2:$C$37,2,0),"")</f>
        <v/>
      </c>
      <c r="BO147" s="16" t="str">
        <f aca="false">IF(AE147="","",AE147)</f>
        <v/>
      </c>
      <c r="BP147" s="16" t="str">
        <f aca="false">IF(AF147="","",AF147)</f>
        <v/>
      </c>
      <c r="BQ147" s="16" t="str">
        <f aca="false">IFERROR(VLOOKUP(AG147,TiposTributos!$B$1:$C$12,2,0),"")</f>
        <v/>
      </c>
      <c r="BR147" s="16" t="str">
        <f aca="false">IF(AH147="","",AH147)</f>
        <v/>
      </c>
      <c r="BS147" s="11" t="n">
        <f aca="false">AI147</f>
        <v>0</v>
      </c>
      <c r="BT147" s="11" t="n">
        <f aca="false">AJ147*100</f>
        <v>0</v>
      </c>
      <c r="BU147" s="11" t="n">
        <f aca="false">AK147</f>
        <v>0</v>
      </c>
      <c r="BW147" s="15" t="str">
        <f aca="false">IF(F147="","",CONCATENATE(AM147,"|'",AN147,"'|'",AO147,"'|'",AP147,"'|'",AQ147,"'|'",AR147,"'|'",AS147,"'|'",AT147,"'|'",AU147,"'|",AV147,"|",AW147,"|",AX147,"|'",AY147,"'|",AZ147,"|",BA147,"|",BB147,"|'",BC147,"'|'",BD147,"'|'",BE147,"'|'",BF147,"'|",BG147,"|",BH147,"|",BI147,"|",BJ147,"|",BK147,"|",BL147,"|",BM147,"|",BN147,"|",BO147,"|",BP147,"|",BQ147,"|'",BR147,"'|",BS147,"|",BT147,"|",BU147))</f>
        <v>NO|'30650940667'|'Bustos &amp; Hope SH'|'Responsable Inscripto'|'47'|'18/11/2025'|'01/10/2025'|'31/10/2025'|'18/11/2025'|2|6|2|'Cuenta Corriente'|5|80|20398190727|'BEITIA UNAI'|'Dom. Estudio 7167'|'Dom. Recep.  7729'|'Honorarios 20398190727: oct 2025 - oct 2025'|37|86863|0|3213931|5|674925,51|3888856,51|||||''|0|0|0</v>
      </c>
    </row>
    <row r="148" customFormat="false" ht="12.75" hidden="false" customHeight="false" outlineLevel="0" collapsed="false">
      <c r="A148" s="5" t="s">
        <v>88</v>
      </c>
      <c r="B148" s="1" t="n">
        <v>30650940667</v>
      </c>
      <c r="C148" s="5" t="s">
        <v>38</v>
      </c>
      <c r="D148" s="5" t="s">
        <v>39</v>
      </c>
      <c r="E148" s="1" t="n">
        <v>48</v>
      </c>
      <c r="F148" s="6" t="n">
        <f aca="true">TODAY()</f>
        <v>45979</v>
      </c>
      <c r="G148" s="7" t="n">
        <f aca="false">DATE(YEAR(H148),MONTH(H148),1)</f>
        <v>45931</v>
      </c>
      <c r="H148" s="7" t="n">
        <f aca="false">EOMONTH(F148,-1)</f>
        <v>45961</v>
      </c>
      <c r="I148" s="7" t="n">
        <f aca="false">F148</f>
        <v>45979</v>
      </c>
      <c r="J148" s="1" t="n">
        <v>2</v>
      </c>
      <c r="K148" s="5" t="s">
        <v>40</v>
      </c>
      <c r="L148" s="8" t="str">
        <f aca="false">IF(K148="","",RIGHT(K148,1))</f>
        <v>A</v>
      </c>
      <c r="M148" s="5" t="s">
        <v>54</v>
      </c>
      <c r="N148" s="5" t="s">
        <v>42</v>
      </c>
      <c r="O148" s="5" t="s">
        <v>43</v>
      </c>
      <c r="P148" s="8" t="str">
        <f aca="false">IF(K148="","",VLOOKUP(O148,CondicionReceptor!$B$2:$D$12,3,0))</f>
        <v>A;M;C</v>
      </c>
      <c r="Q148" s="5" t="s">
        <v>44</v>
      </c>
      <c r="R148" s="1" t="n">
        <v>20055262447</v>
      </c>
      <c r="S148" s="5" t="s">
        <v>150</v>
      </c>
      <c r="T148" s="1" t="str">
        <f aca="false">"Dom. Estudio "&amp;RANDBETWEEN(1,10000)</f>
        <v>Dom. Estudio 7192</v>
      </c>
      <c r="U148" s="1" t="str">
        <f aca="false">"Dom. Recep.  "&amp;RANDBETWEEN(1,10000)</f>
        <v>Dom. Recep.  9954</v>
      </c>
      <c r="V148" s="1" t="str">
        <f aca="false">"Honorarios "&amp;R148&amp;": "&amp;TEXT(G148,"mmm")&amp;" "&amp;YEAR(G148)&amp;" - "&amp;TEXT(H148,"mmm")&amp;" "&amp;YEAR(H148)</f>
        <v>Honorarios 20055262447: oct 2025 - oct 2025</v>
      </c>
      <c r="W148" s="9" t="n">
        <f aca="false">ROUND(RANDBETWEEN(100,5000)/100,0)</f>
        <v>49</v>
      </c>
      <c r="X148" s="9" t="n">
        <v>86863</v>
      </c>
      <c r="Z148" s="9" t="n">
        <f aca="false">ROUND(W148*X148-Y148,2)</f>
        <v>4256287</v>
      </c>
      <c r="AA148" s="10" t="n">
        <v>0.21</v>
      </c>
      <c r="AB148" s="11" t="n">
        <f aca="false">ROUND(IFERROR(Z148*AA148,0),2)</f>
        <v>893820.27</v>
      </c>
      <c r="AC148" s="11" t="n">
        <f aca="false">AB148+Z148</f>
        <v>5150107.27</v>
      </c>
      <c r="AD148" s="5"/>
      <c r="AE148" s="12"/>
      <c r="AF148" s="12"/>
      <c r="AG148" s="13"/>
      <c r="AH148" s="12"/>
      <c r="AI148" s="12"/>
      <c r="AJ148" s="14"/>
      <c r="AK148" s="9" t="n">
        <f aca="false">AI148*AJ148</f>
        <v>0</v>
      </c>
      <c r="AM148" s="15" t="str">
        <f aca="false">+A148</f>
        <v>NO</v>
      </c>
      <c r="AN148" s="15" t="n">
        <f aca="false">+B148</f>
        <v>30650940667</v>
      </c>
      <c r="AO148" s="15" t="str">
        <f aca="false">+C148</f>
        <v>Bustos &amp; Hope SH</v>
      </c>
      <c r="AP148" s="15" t="str">
        <f aca="false">+D148</f>
        <v>Responsable Inscripto</v>
      </c>
      <c r="AQ148" s="15" t="n">
        <f aca="false">E148</f>
        <v>48</v>
      </c>
      <c r="AR148" s="15" t="str">
        <f aca="false">TEXT(DAY(F148),"00")&amp;"/"&amp;TEXT(MONTH(F148),"00")&amp;"/"&amp;YEAR(F148)</f>
        <v>18/11/2025</v>
      </c>
      <c r="AS148" s="15" t="str">
        <f aca="false">TEXT(DAY(G148),"00")&amp;"/"&amp;TEXT(MONTH(G148),"00")&amp;"/"&amp;YEAR(G148)</f>
        <v>01/10/2025</v>
      </c>
      <c r="AT148" s="15" t="str">
        <f aca="false">TEXT(DAY(H148),"00")&amp;"/"&amp;TEXT(MONTH(H148),"00")&amp;"/"&amp;YEAR(H148)</f>
        <v>31/10/2025</v>
      </c>
      <c r="AU148" s="15" t="str">
        <f aca="false">TEXT(DAY(I148),"00")&amp;"/"&amp;TEXT(MONTH(I148),"00")&amp;"/"&amp;YEAR(I148)</f>
        <v>18/11/2025</v>
      </c>
      <c r="AV148" s="15" t="n">
        <f aca="false">IF(J148="","",J148)</f>
        <v>2</v>
      </c>
      <c r="AW148" s="15" t="n">
        <f aca="false">IFERROR(VLOOKUP(K148,TiposComprobantes!$B$2:$C$37,2,0),"")</f>
        <v>1</v>
      </c>
      <c r="AX148" s="15" t="n">
        <f aca="false">IFERROR(VLOOKUP(M148,TipoConceptos!$B$2:$C$4,2,0),"")</f>
        <v>2</v>
      </c>
      <c r="AY148" s="15" t="str">
        <f aca="false">N148</f>
        <v>Cuenta Corriente</v>
      </c>
      <c r="AZ148" s="15" t="n">
        <f aca="false">IFERROR(VLOOKUP(O148,CondicionReceptor!$B$2:$C$12,2,0),0)</f>
        <v>1</v>
      </c>
      <c r="BA148" s="15" t="n">
        <f aca="false">IFERROR(VLOOKUP(Q148,TiposDocumentos!$B$2:$C$37,2,0),99)</f>
        <v>80</v>
      </c>
      <c r="BB148" s="15" t="n">
        <f aca="false">R148</f>
        <v>20055262447</v>
      </c>
      <c r="BC148" s="15" t="str">
        <f aca="false">IF(S148="","",S148)</f>
        <v>BENITEZ LUIS HECTOR</v>
      </c>
      <c r="BD148" s="15" t="str">
        <f aca="false">IF(T148="","",T148)</f>
        <v>Dom. Estudio 7192</v>
      </c>
      <c r="BE148" s="15" t="str">
        <f aca="false">IF(U148="","",U148)</f>
        <v>Dom. Recep.  9954</v>
      </c>
      <c r="BF148" s="15" t="str">
        <f aca="false">IF(V148="","",V148)</f>
        <v>Honorarios 20055262447: oct 2025 - oct 2025</v>
      </c>
      <c r="BG148" s="11" t="n">
        <f aca="false">IF(W148="","",W148)</f>
        <v>49</v>
      </c>
      <c r="BH148" s="11" t="n">
        <f aca="false">IF(X148="","",X148)</f>
        <v>86863</v>
      </c>
      <c r="BI148" s="15" t="n">
        <f aca="false">IF(Y148="",0,Y148)</f>
        <v>0</v>
      </c>
      <c r="BJ148" s="11" t="n">
        <f aca="false">IF(Z148="","",Z148)</f>
        <v>4256287</v>
      </c>
      <c r="BK148" s="15" t="n">
        <f aca="false">VLOOKUP(AA148,TiposIVA!$B$2:$C$11,2,0)</f>
        <v>5</v>
      </c>
      <c r="BL148" s="11" t="n">
        <f aca="false">IF(AB148="","",AB148)</f>
        <v>893820.27</v>
      </c>
      <c r="BM148" s="11" t="n">
        <f aca="false">IF(AC148="","",AC148)</f>
        <v>5150107.27</v>
      </c>
      <c r="BN148" s="16" t="str">
        <f aca="false">IFERROR(VLOOKUP(AD148,TiposComprobantes!$B$2:$C$37,2,0),"")</f>
        <v/>
      </c>
      <c r="BO148" s="16" t="str">
        <f aca="false">IF(AE148="","",AE148)</f>
        <v/>
      </c>
      <c r="BP148" s="16" t="str">
        <f aca="false">IF(AF148="","",AF148)</f>
        <v/>
      </c>
      <c r="BQ148" s="16" t="str">
        <f aca="false">IFERROR(VLOOKUP(AG148,TiposTributos!$B$1:$C$12,2,0),"")</f>
        <v/>
      </c>
      <c r="BR148" s="16" t="str">
        <f aca="false">IF(AH148="","",AH148)</f>
        <v/>
      </c>
      <c r="BS148" s="11" t="n">
        <f aca="false">AI148</f>
        <v>0</v>
      </c>
      <c r="BT148" s="11" t="n">
        <f aca="false">AJ148*100</f>
        <v>0</v>
      </c>
      <c r="BU148" s="11" t="n">
        <f aca="false">AK148</f>
        <v>0</v>
      </c>
      <c r="BW148" s="15" t="str">
        <f aca="false">IF(F148="","",CONCATENATE(AM148,"|'",AN148,"'|'",AO148,"'|'",AP148,"'|'",AQ148,"'|'",AR148,"'|'",AS148,"'|'",AT148,"'|'",AU148,"'|",AV148,"|",AW148,"|",AX148,"|'",AY148,"'|",AZ148,"|",BA148,"|",BB148,"|'",BC148,"'|'",BD148,"'|'",BE148,"'|'",BF148,"'|",BG148,"|",BH148,"|",BI148,"|",BJ148,"|",BK148,"|",BL148,"|",BM148,"|",BN148,"|",BO148,"|",BP148,"|",BQ148,"|'",BR148,"'|",BS148,"|",BT148,"|",BU148))</f>
        <v>NO|'30650940667'|'Bustos &amp; Hope SH'|'Responsable Inscripto'|'48'|'18/11/2025'|'01/10/2025'|'31/10/2025'|'18/11/2025'|2|1|2|'Cuenta Corriente'|1|80|20055262447|'BENITEZ LUIS HECTOR'|'Dom. Estudio 7192'|'Dom. Recep.  9954'|'Honorarios 20055262447: oct 2025 - oct 2025'|49|86863|0|4256287|5|893820,27|5150107,27|||||''|0|0|0</v>
      </c>
    </row>
    <row r="149" customFormat="false" ht="12.75" hidden="false" customHeight="false" outlineLevel="0" collapsed="false">
      <c r="A149" s="5" t="s">
        <v>88</v>
      </c>
      <c r="B149" s="1" t="n">
        <v>30650940667</v>
      </c>
      <c r="C149" s="5" t="s">
        <v>38</v>
      </c>
      <c r="D149" s="5" t="s">
        <v>39</v>
      </c>
      <c r="E149" s="1" t="n">
        <v>49</v>
      </c>
      <c r="F149" s="6" t="n">
        <f aca="true">TODAY()</f>
        <v>45979</v>
      </c>
      <c r="G149" s="7" t="n">
        <f aca="false">DATE(YEAR(H149),MONTH(H149),1)</f>
        <v>45931</v>
      </c>
      <c r="H149" s="7" t="n">
        <f aca="false">EOMONTH(F149,-1)</f>
        <v>45961</v>
      </c>
      <c r="I149" s="7" t="n">
        <f aca="false">F149</f>
        <v>45979</v>
      </c>
      <c r="J149" s="1" t="n">
        <v>2</v>
      </c>
      <c r="K149" s="5" t="s">
        <v>40</v>
      </c>
      <c r="L149" s="8" t="str">
        <f aca="false">IF(K149="","",RIGHT(K149,1))</f>
        <v>A</v>
      </c>
      <c r="M149" s="5" t="s">
        <v>54</v>
      </c>
      <c r="N149" s="5" t="s">
        <v>42</v>
      </c>
      <c r="O149" s="5" t="s">
        <v>128</v>
      </c>
      <c r="P149" s="8" t="str">
        <f aca="false">IF(K149="","",VLOOKUP(O149,CondicionReceptor!$B$2:$D$12,3,0))</f>
        <v>A;M;C</v>
      </c>
      <c r="Q149" s="5" t="s">
        <v>44</v>
      </c>
      <c r="R149" s="1" t="n">
        <v>27377047171</v>
      </c>
      <c r="S149" s="5" t="s">
        <v>151</v>
      </c>
      <c r="T149" s="1" t="str">
        <f aca="false">"Dom. Estudio "&amp;RANDBETWEEN(1,10000)</f>
        <v>Dom. Estudio 9269</v>
      </c>
      <c r="U149" s="1" t="str">
        <f aca="false">"Dom. Recep.  "&amp;RANDBETWEEN(1,10000)</f>
        <v>Dom. Recep.  9937</v>
      </c>
      <c r="V149" s="1" t="str">
        <f aca="false">"Honorarios "&amp;R149&amp;": "&amp;TEXT(G149,"mmm")&amp;" "&amp;YEAR(G149)&amp;" - "&amp;TEXT(H149,"mmm")&amp;" "&amp;YEAR(H149)</f>
        <v>Honorarios 27377047171: oct 2025 - oct 2025</v>
      </c>
      <c r="W149" s="9" t="n">
        <f aca="false">ROUND(RANDBETWEEN(100,5000)/100,0)</f>
        <v>44</v>
      </c>
      <c r="X149" s="9" t="n">
        <v>86863</v>
      </c>
      <c r="Z149" s="9" t="n">
        <f aca="false">ROUND(W149*X149-Y149,2)</f>
        <v>3821972</v>
      </c>
      <c r="AA149" s="10" t="n">
        <v>0.21</v>
      </c>
      <c r="AB149" s="11" t="n">
        <f aca="false">ROUND(IFERROR(Z149*AA149,0),2)</f>
        <v>802614.12</v>
      </c>
      <c r="AC149" s="11" t="n">
        <f aca="false">AB149+Z149</f>
        <v>4624586.12</v>
      </c>
      <c r="AD149" s="5"/>
      <c r="AE149" s="12"/>
      <c r="AF149" s="12"/>
      <c r="AG149" s="13"/>
      <c r="AH149" s="12"/>
      <c r="AI149" s="12"/>
      <c r="AJ149" s="14"/>
      <c r="AK149" s="9" t="n">
        <f aca="false">AI149*AJ149</f>
        <v>0</v>
      </c>
      <c r="AM149" s="15" t="str">
        <f aca="false">+A149</f>
        <v>NO</v>
      </c>
      <c r="AN149" s="15" t="n">
        <f aca="false">+B149</f>
        <v>30650940667</v>
      </c>
      <c r="AO149" s="15" t="str">
        <f aca="false">+C149</f>
        <v>Bustos &amp; Hope SH</v>
      </c>
      <c r="AP149" s="15" t="str">
        <f aca="false">+D149</f>
        <v>Responsable Inscripto</v>
      </c>
      <c r="AQ149" s="15" t="n">
        <f aca="false">E149</f>
        <v>49</v>
      </c>
      <c r="AR149" s="15" t="str">
        <f aca="false">TEXT(DAY(F149),"00")&amp;"/"&amp;TEXT(MONTH(F149),"00")&amp;"/"&amp;YEAR(F149)</f>
        <v>18/11/2025</v>
      </c>
      <c r="AS149" s="15" t="str">
        <f aca="false">TEXT(DAY(G149),"00")&amp;"/"&amp;TEXT(MONTH(G149),"00")&amp;"/"&amp;YEAR(G149)</f>
        <v>01/10/2025</v>
      </c>
      <c r="AT149" s="15" t="str">
        <f aca="false">TEXT(DAY(H149),"00")&amp;"/"&amp;TEXT(MONTH(H149),"00")&amp;"/"&amp;YEAR(H149)</f>
        <v>31/10/2025</v>
      </c>
      <c r="AU149" s="15" t="str">
        <f aca="false">TEXT(DAY(I149),"00")&amp;"/"&amp;TEXT(MONTH(I149),"00")&amp;"/"&amp;YEAR(I149)</f>
        <v>18/11/2025</v>
      </c>
      <c r="AV149" s="15" t="n">
        <f aca="false">IF(J149="","",J149)</f>
        <v>2</v>
      </c>
      <c r="AW149" s="15" t="n">
        <f aca="false">IFERROR(VLOOKUP(K149,TiposComprobantes!$B$2:$C$37,2,0),"")</f>
        <v>1</v>
      </c>
      <c r="AX149" s="15" t="n">
        <f aca="false">IFERROR(VLOOKUP(M149,TipoConceptos!$B$2:$C$4,2,0),"")</f>
        <v>2</v>
      </c>
      <c r="AY149" s="15" t="str">
        <f aca="false">N149</f>
        <v>Cuenta Corriente</v>
      </c>
      <c r="AZ149" s="15" t="n">
        <f aca="false">IFERROR(VLOOKUP(O149,CondicionReceptor!$B$2:$C$12,2,0),0)</f>
        <v>6</v>
      </c>
      <c r="BA149" s="15" t="n">
        <f aca="false">IFERROR(VLOOKUP(Q149,TiposDocumentos!$B$2:$C$37,2,0),99)</f>
        <v>80</v>
      </c>
      <c r="BB149" s="15" t="n">
        <f aca="false">R149</f>
        <v>27377047171</v>
      </c>
      <c r="BC149" s="15" t="str">
        <f aca="false">IF(S149="","",S149)</f>
        <v>BONETTI AGOSTINA</v>
      </c>
      <c r="BD149" s="15" t="str">
        <f aca="false">IF(T149="","",T149)</f>
        <v>Dom. Estudio 9269</v>
      </c>
      <c r="BE149" s="15" t="str">
        <f aca="false">IF(U149="","",U149)</f>
        <v>Dom. Recep.  9937</v>
      </c>
      <c r="BF149" s="15" t="str">
        <f aca="false">IF(V149="","",V149)</f>
        <v>Honorarios 27377047171: oct 2025 - oct 2025</v>
      </c>
      <c r="BG149" s="11" t="n">
        <f aca="false">IF(W149="","",W149)</f>
        <v>44</v>
      </c>
      <c r="BH149" s="11" t="n">
        <f aca="false">IF(X149="","",X149)</f>
        <v>86863</v>
      </c>
      <c r="BI149" s="15" t="n">
        <f aca="false">IF(Y149="",0,Y149)</f>
        <v>0</v>
      </c>
      <c r="BJ149" s="11" t="n">
        <f aca="false">IF(Z149="","",Z149)</f>
        <v>3821972</v>
      </c>
      <c r="BK149" s="15" t="n">
        <f aca="false">VLOOKUP(AA149,TiposIVA!$B$2:$C$11,2,0)</f>
        <v>5</v>
      </c>
      <c r="BL149" s="11" t="n">
        <f aca="false">IF(AB149="","",AB149)</f>
        <v>802614.12</v>
      </c>
      <c r="BM149" s="11" t="n">
        <f aca="false">IF(AC149="","",AC149)</f>
        <v>4624586.12</v>
      </c>
      <c r="BN149" s="16" t="str">
        <f aca="false">IFERROR(VLOOKUP(AD149,TiposComprobantes!$B$2:$C$37,2,0),"")</f>
        <v/>
      </c>
      <c r="BO149" s="16" t="str">
        <f aca="false">IF(AE149="","",AE149)</f>
        <v/>
      </c>
      <c r="BP149" s="16" t="str">
        <f aca="false">IF(AF149="","",AF149)</f>
        <v/>
      </c>
      <c r="BQ149" s="16" t="str">
        <f aca="false">IFERROR(VLOOKUP(AG149,TiposTributos!$B$1:$C$12,2,0),"")</f>
        <v/>
      </c>
      <c r="BR149" s="16" t="str">
        <f aca="false">IF(AH149="","",AH149)</f>
        <v/>
      </c>
      <c r="BS149" s="11" t="n">
        <f aca="false">AI149</f>
        <v>0</v>
      </c>
      <c r="BT149" s="11" t="n">
        <f aca="false">AJ149*100</f>
        <v>0</v>
      </c>
      <c r="BU149" s="11" t="n">
        <f aca="false">AK149</f>
        <v>0</v>
      </c>
      <c r="BW149" s="15" t="str">
        <f aca="false">IF(F149="","",CONCATENATE(AM149,"|'",AN149,"'|'",AO149,"'|'",AP149,"'|'",AQ149,"'|'",AR149,"'|'",AS149,"'|'",AT149,"'|'",AU149,"'|",AV149,"|",AW149,"|",AX149,"|'",AY149,"'|",AZ149,"|",BA149,"|",BB149,"|'",BC149,"'|'",BD149,"'|'",BE149,"'|'",BF149,"'|",BG149,"|",BH149,"|",BI149,"|",BJ149,"|",BK149,"|",BL149,"|",BM149,"|",BN149,"|",BO149,"|",BP149,"|",BQ149,"|'",BR149,"'|",BS149,"|",BT149,"|",BU149))</f>
        <v>NO|'30650940667'|'Bustos &amp; Hope SH'|'Responsable Inscripto'|'49'|'18/11/2025'|'01/10/2025'|'31/10/2025'|'18/11/2025'|2|1|2|'Cuenta Corriente'|6|80|27377047171|'BONETTI AGOSTINA'|'Dom. Estudio 9269'|'Dom. Recep.  9937'|'Honorarios 27377047171: oct 2025 - oct 2025'|44|86863|0|3821972|5|802614,12|4624586,12|||||''|0|0|0</v>
      </c>
    </row>
    <row r="150" customFormat="false" ht="12.75" hidden="false" customHeight="false" outlineLevel="0" collapsed="false">
      <c r="A150" s="5" t="s">
        <v>88</v>
      </c>
      <c r="B150" s="1" t="n">
        <v>30650940667</v>
      </c>
      <c r="C150" s="5" t="s">
        <v>38</v>
      </c>
      <c r="D150" s="5" t="s">
        <v>39</v>
      </c>
      <c r="E150" s="1" t="n">
        <v>50</v>
      </c>
      <c r="F150" s="6" t="n">
        <f aca="true">TODAY()</f>
        <v>45979</v>
      </c>
      <c r="G150" s="7" t="n">
        <f aca="false">DATE(YEAR(H150),MONTH(H150),1)</f>
        <v>45931</v>
      </c>
      <c r="H150" s="7" t="n">
        <f aca="false">EOMONTH(F150,-1)</f>
        <v>45961</v>
      </c>
      <c r="I150" s="7" t="n">
        <f aca="false">F150</f>
        <v>45979</v>
      </c>
      <c r="J150" s="1" t="n">
        <v>2</v>
      </c>
      <c r="K150" s="5" t="s">
        <v>40</v>
      </c>
      <c r="L150" s="8" t="str">
        <f aca="false">IF(K150="","",RIGHT(K150,1))</f>
        <v>A</v>
      </c>
      <c r="M150" s="5" t="s">
        <v>54</v>
      </c>
      <c r="N150" s="5" t="s">
        <v>42</v>
      </c>
      <c r="O150" s="5" t="s">
        <v>128</v>
      </c>
      <c r="P150" s="8" t="str">
        <f aca="false">IF(K150="","",VLOOKUP(O150,CondicionReceptor!$B$2:$D$12,3,0))</f>
        <v>A;M;C</v>
      </c>
      <c r="Q150" s="5" t="s">
        <v>44</v>
      </c>
      <c r="R150" s="1" t="n">
        <v>20104472649</v>
      </c>
      <c r="S150" s="5" t="s">
        <v>152</v>
      </c>
      <c r="T150" s="1" t="str">
        <f aca="false">"Dom. Estudio "&amp;RANDBETWEEN(1,10000)</f>
        <v>Dom. Estudio 685</v>
      </c>
      <c r="U150" s="1" t="str">
        <f aca="false">"Dom. Recep.  "&amp;RANDBETWEEN(1,10000)</f>
        <v>Dom. Recep.  4307</v>
      </c>
      <c r="V150" s="1" t="str">
        <f aca="false">"Honorarios "&amp;R150&amp;": "&amp;TEXT(G150,"mmm")&amp;" "&amp;YEAR(G150)&amp;" - "&amp;TEXT(H150,"mmm")&amp;" "&amp;YEAR(H150)</f>
        <v>Honorarios 20104472649: oct 2025 - oct 2025</v>
      </c>
      <c r="W150" s="9" t="n">
        <f aca="false">ROUND(RANDBETWEEN(100,5000)/100,0)</f>
        <v>3</v>
      </c>
      <c r="X150" s="9" t="n">
        <v>86863</v>
      </c>
      <c r="Z150" s="9" t="n">
        <f aca="false">ROUND(W150*X150-Y150,2)</f>
        <v>260589</v>
      </c>
      <c r="AA150" s="10" t="n">
        <v>0.21</v>
      </c>
      <c r="AB150" s="11" t="n">
        <f aca="false">ROUND(IFERROR(Z150*AA150,0),2)</f>
        <v>54723.69</v>
      </c>
      <c r="AC150" s="11" t="n">
        <f aca="false">AB150+Z150</f>
        <v>315312.69</v>
      </c>
      <c r="AD150" s="5"/>
      <c r="AE150" s="12"/>
      <c r="AF150" s="12"/>
      <c r="AG150" s="13"/>
      <c r="AH150" s="12"/>
      <c r="AI150" s="12"/>
      <c r="AJ150" s="14"/>
      <c r="AK150" s="9" t="n">
        <f aca="false">AI150*AJ150</f>
        <v>0</v>
      </c>
      <c r="AM150" s="15" t="str">
        <f aca="false">+A150</f>
        <v>NO</v>
      </c>
      <c r="AN150" s="15" t="n">
        <f aca="false">+B150</f>
        <v>30650940667</v>
      </c>
      <c r="AO150" s="15" t="str">
        <f aca="false">+C150</f>
        <v>Bustos &amp; Hope SH</v>
      </c>
      <c r="AP150" s="15" t="str">
        <f aca="false">+D150</f>
        <v>Responsable Inscripto</v>
      </c>
      <c r="AQ150" s="15" t="n">
        <f aca="false">E150</f>
        <v>50</v>
      </c>
      <c r="AR150" s="15" t="str">
        <f aca="false">TEXT(DAY(F150),"00")&amp;"/"&amp;TEXT(MONTH(F150),"00")&amp;"/"&amp;YEAR(F150)</f>
        <v>18/11/2025</v>
      </c>
      <c r="AS150" s="15" t="str">
        <f aca="false">TEXT(DAY(G150),"00")&amp;"/"&amp;TEXT(MONTH(G150),"00")&amp;"/"&amp;YEAR(G150)</f>
        <v>01/10/2025</v>
      </c>
      <c r="AT150" s="15" t="str">
        <f aca="false">TEXT(DAY(H150),"00")&amp;"/"&amp;TEXT(MONTH(H150),"00")&amp;"/"&amp;YEAR(H150)</f>
        <v>31/10/2025</v>
      </c>
      <c r="AU150" s="15" t="str">
        <f aca="false">TEXT(DAY(I150),"00")&amp;"/"&amp;TEXT(MONTH(I150),"00")&amp;"/"&amp;YEAR(I150)</f>
        <v>18/11/2025</v>
      </c>
      <c r="AV150" s="15" t="n">
        <f aca="false">IF(J150="","",J150)</f>
        <v>2</v>
      </c>
      <c r="AW150" s="15" t="n">
        <f aca="false">IFERROR(VLOOKUP(K150,TiposComprobantes!$B$2:$C$37,2,0),"")</f>
        <v>1</v>
      </c>
      <c r="AX150" s="15" t="n">
        <f aca="false">IFERROR(VLOOKUP(M150,TipoConceptos!$B$2:$C$4,2,0),"")</f>
        <v>2</v>
      </c>
      <c r="AY150" s="15" t="str">
        <f aca="false">N150</f>
        <v>Cuenta Corriente</v>
      </c>
      <c r="AZ150" s="15" t="n">
        <f aca="false">IFERROR(VLOOKUP(O150,CondicionReceptor!$B$2:$C$12,2,0),0)</f>
        <v>6</v>
      </c>
      <c r="BA150" s="15" t="n">
        <f aca="false">IFERROR(VLOOKUP(Q150,TiposDocumentos!$B$2:$C$37,2,0),99)</f>
        <v>80</v>
      </c>
      <c r="BB150" s="15" t="n">
        <f aca="false">R150</f>
        <v>20104472649</v>
      </c>
      <c r="BC150" s="15" t="str">
        <f aca="false">IF(S150="","",S150)</f>
        <v>BONGIOVANNI JORGE MARIO</v>
      </c>
      <c r="BD150" s="15" t="str">
        <f aca="false">IF(T150="","",T150)</f>
        <v>Dom. Estudio 685</v>
      </c>
      <c r="BE150" s="15" t="str">
        <f aca="false">IF(U150="","",U150)</f>
        <v>Dom. Recep.  4307</v>
      </c>
      <c r="BF150" s="15" t="str">
        <f aca="false">IF(V150="","",V150)</f>
        <v>Honorarios 20104472649: oct 2025 - oct 2025</v>
      </c>
      <c r="BG150" s="11" t="n">
        <f aca="false">IF(W150="","",W150)</f>
        <v>3</v>
      </c>
      <c r="BH150" s="11" t="n">
        <f aca="false">IF(X150="","",X150)</f>
        <v>86863</v>
      </c>
      <c r="BI150" s="15" t="n">
        <f aca="false">IF(Y150="",0,Y150)</f>
        <v>0</v>
      </c>
      <c r="BJ150" s="11" t="n">
        <f aca="false">IF(Z150="","",Z150)</f>
        <v>260589</v>
      </c>
      <c r="BK150" s="15" t="n">
        <f aca="false">VLOOKUP(AA150,TiposIVA!$B$2:$C$11,2,0)</f>
        <v>5</v>
      </c>
      <c r="BL150" s="11" t="n">
        <f aca="false">IF(AB150="","",AB150)</f>
        <v>54723.69</v>
      </c>
      <c r="BM150" s="11" t="n">
        <f aca="false">IF(AC150="","",AC150)</f>
        <v>315312.69</v>
      </c>
      <c r="BN150" s="16" t="str">
        <f aca="false">IFERROR(VLOOKUP(AD150,TiposComprobantes!$B$2:$C$37,2,0),"")</f>
        <v/>
      </c>
      <c r="BO150" s="16" t="str">
        <f aca="false">IF(AE150="","",AE150)</f>
        <v/>
      </c>
      <c r="BP150" s="16" t="str">
        <f aca="false">IF(AF150="","",AF150)</f>
        <v/>
      </c>
      <c r="BQ150" s="16" t="str">
        <f aca="false">IFERROR(VLOOKUP(AG150,TiposTributos!$B$1:$C$12,2,0),"")</f>
        <v/>
      </c>
      <c r="BR150" s="16" t="str">
        <f aca="false">IF(AH150="","",AH150)</f>
        <v/>
      </c>
      <c r="BS150" s="11" t="n">
        <f aca="false">AI150</f>
        <v>0</v>
      </c>
      <c r="BT150" s="11" t="n">
        <f aca="false">AJ150*100</f>
        <v>0</v>
      </c>
      <c r="BU150" s="11" t="n">
        <f aca="false">AK150</f>
        <v>0</v>
      </c>
      <c r="BW150" s="15" t="str">
        <f aca="false">IF(F150="","",CONCATENATE(AM150,"|'",AN150,"'|'",AO150,"'|'",AP150,"'|'",AQ150,"'|'",AR150,"'|'",AS150,"'|'",AT150,"'|'",AU150,"'|",AV150,"|",AW150,"|",AX150,"|'",AY150,"'|",AZ150,"|",BA150,"|",BB150,"|'",BC150,"'|'",BD150,"'|'",BE150,"'|'",BF150,"'|",BG150,"|",BH150,"|",BI150,"|",BJ150,"|",BK150,"|",BL150,"|",BM150,"|",BN150,"|",BO150,"|",BP150,"|",BQ150,"|'",BR150,"'|",BS150,"|",BT150,"|",BU150))</f>
        <v>NO|'30650940667'|'Bustos &amp; Hope SH'|'Responsable Inscripto'|'50'|'18/11/2025'|'01/10/2025'|'31/10/2025'|'18/11/2025'|2|1|2|'Cuenta Corriente'|6|80|20104472649|'BONGIOVANNI JORGE MARIO'|'Dom. Estudio 685'|'Dom. Recep.  4307'|'Honorarios 20104472649: oct 2025 - oct 2025'|3|86863|0|260589|5|54723,69|315312,69|||||''|0|0|0</v>
      </c>
    </row>
    <row r="151" customFormat="false" ht="12.75" hidden="false" customHeight="false" outlineLevel="0" collapsed="false">
      <c r="A151" s="5" t="s">
        <v>88</v>
      </c>
      <c r="B151" s="1" t="n">
        <v>30650940667</v>
      </c>
      <c r="C151" s="5" t="s">
        <v>38</v>
      </c>
      <c r="D151" s="5" t="s">
        <v>39</v>
      </c>
      <c r="E151" s="1" t="n">
        <v>51</v>
      </c>
      <c r="F151" s="6" t="n">
        <f aca="true">TODAY()</f>
        <v>45979</v>
      </c>
      <c r="G151" s="7" t="n">
        <f aca="false">DATE(YEAR(H151),MONTH(H151),1)</f>
        <v>45931</v>
      </c>
      <c r="H151" s="7" t="n">
        <f aca="false">EOMONTH(F151,-1)</f>
        <v>45961</v>
      </c>
      <c r="I151" s="7" t="n">
        <f aca="false">F151</f>
        <v>45979</v>
      </c>
      <c r="J151" s="1" t="n">
        <v>2</v>
      </c>
      <c r="K151" s="5" t="s">
        <v>53</v>
      </c>
      <c r="L151" s="8" t="str">
        <f aca="false">IF(K151="","",RIGHT(K151,1))</f>
        <v>B</v>
      </c>
      <c r="M151" s="5" t="s">
        <v>54</v>
      </c>
      <c r="N151" s="5" t="s">
        <v>42</v>
      </c>
      <c r="O151" s="5" t="s">
        <v>56</v>
      </c>
      <c r="P151" s="8" t="str">
        <f aca="false">IF(K151="","",VLOOKUP(O151,CondicionReceptor!$B$2:$D$12,3,0))</f>
        <v>B;C</v>
      </c>
      <c r="Q151" s="5" t="s">
        <v>44</v>
      </c>
      <c r="R151" s="1" t="n">
        <v>27142090959</v>
      </c>
      <c r="S151" s="5" t="s">
        <v>153</v>
      </c>
      <c r="T151" s="1" t="str">
        <f aca="false">"Dom. Estudio "&amp;RANDBETWEEN(1,10000)</f>
        <v>Dom. Estudio 5189</v>
      </c>
      <c r="U151" s="1" t="str">
        <f aca="false">"Dom. Recep.  "&amp;RANDBETWEEN(1,10000)</f>
        <v>Dom. Recep.  9790</v>
      </c>
      <c r="V151" s="1" t="str">
        <f aca="false">"Honorarios "&amp;R151&amp;": "&amp;TEXT(G151,"mmm")&amp;" "&amp;YEAR(G151)&amp;" - "&amp;TEXT(H151,"mmm")&amp;" "&amp;YEAR(H151)</f>
        <v>Honorarios 27142090959: oct 2025 - oct 2025</v>
      </c>
      <c r="W151" s="9" t="n">
        <f aca="false">ROUND(RANDBETWEEN(100,5000)/100,0)</f>
        <v>5</v>
      </c>
      <c r="X151" s="9" t="n">
        <v>86863</v>
      </c>
      <c r="Z151" s="9" t="n">
        <f aca="false">ROUND(W151*X151-Y151,2)</f>
        <v>434315</v>
      </c>
      <c r="AA151" s="10" t="n">
        <v>0.21</v>
      </c>
      <c r="AB151" s="11" t="n">
        <f aca="false">ROUND(IFERROR(Z151*AA151,0),2)</f>
        <v>91206.15</v>
      </c>
      <c r="AC151" s="11" t="n">
        <f aca="false">AB151+Z151</f>
        <v>525521.15</v>
      </c>
      <c r="AD151" s="5"/>
      <c r="AE151" s="12"/>
      <c r="AF151" s="12"/>
      <c r="AG151" s="13"/>
      <c r="AH151" s="12"/>
      <c r="AI151" s="12"/>
      <c r="AJ151" s="14"/>
      <c r="AK151" s="9" t="n">
        <f aca="false">AI151*AJ151</f>
        <v>0</v>
      </c>
      <c r="AM151" s="15" t="str">
        <f aca="false">+A151</f>
        <v>NO</v>
      </c>
      <c r="AN151" s="15" t="n">
        <f aca="false">+B151</f>
        <v>30650940667</v>
      </c>
      <c r="AO151" s="15" t="str">
        <f aca="false">+C151</f>
        <v>Bustos &amp; Hope SH</v>
      </c>
      <c r="AP151" s="15" t="str">
        <f aca="false">+D151</f>
        <v>Responsable Inscripto</v>
      </c>
      <c r="AQ151" s="15" t="n">
        <f aca="false">E151</f>
        <v>51</v>
      </c>
      <c r="AR151" s="15" t="str">
        <f aca="false">TEXT(DAY(F151),"00")&amp;"/"&amp;TEXT(MONTH(F151),"00")&amp;"/"&amp;YEAR(F151)</f>
        <v>18/11/2025</v>
      </c>
      <c r="AS151" s="15" t="str">
        <f aca="false">TEXT(DAY(G151),"00")&amp;"/"&amp;TEXT(MONTH(G151),"00")&amp;"/"&amp;YEAR(G151)</f>
        <v>01/10/2025</v>
      </c>
      <c r="AT151" s="15" t="str">
        <f aca="false">TEXT(DAY(H151),"00")&amp;"/"&amp;TEXT(MONTH(H151),"00")&amp;"/"&amp;YEAR(H151)</f>
        <v>31/10/2025</v>
      </c>
      <c r="AU151" s="15" t="str">
        <f aca="false">TEXT(DAY(I151),"00")&amp;"/"&amp;TEXT(MONTH(I151),"00")&amp;"/"&amp;YEAR(I151)</f>
        <v>18/11/2025</v>
      </c>
      <c r="AV151" s="15" t="n">
        <f aca="false">IF(J151="","",J151)</f>
        <v>2</v>
      </c>
      <c r="AW151" s="15" t="n">
        <f aca="false">IFERROR(VLOOKUP(K151,TiposComprobantes!$B$2:$C$37,2,0),"")</f>
        <v>6</v>
      </c>
      <c r="AX151" s="15" t="n">
        <f aca="false">IFERROR(VLOOKUP(M151,TipoConceptos!$B$2:$C$4,2,0),"")</f>
        <v>2</v>
      </c>
      <c r="AY151" s="15" t="str">
        <f aca="false">N151</f>
        <v>Cuenta Corriente</v>
      </c>
      <c r="AZ151" s="15" t="n">
        <f aca="false">IFERROR(VLOOKUP(O151,CondicionReceptor!$B$2:$C$12,2,0),0)</f>
        <v>5</v>
      </c>
      <c r="BA151" s="15" t="n">
        <f aca="false">IFERROR(VLOOKUP(Q151,TiposDocumentos!$B$2:$C$37,2,0),99)</f>
        <v>80</v>
      </c>
      <c r="BB151" s="15" t="n">
        <f aca="false">R151</f>
        <v>27142090959</v>
      </c>
      <c r="BC151" s="15" t="str">
        <f aca="false">IF(S151="","",S151)</f>
        <v>BUSTOS CLAUDIA  ALEJANDRINA</v>
      </c>
      <c r="BD151" s="15" t="str">
        <f aca="false">IF(T151="","",T151)</f>
        <v>Dom. Estudio 5189</v>
      </c>
      <c r="BE151" s="15" t="str">
        <f aca="false">IF(U151="","",U151)</f>
        <v>Dom. Recep.  9790</v>
      </c>
      <c r="BF151" s="15" t="str">
        <f aca="false">IF(V151="","",V151)</f>
        <v>Honorarios 27142090959: oct 2025 - oct 2025</v>
      </c>
      <c r="BG151" s="11" t="n">
        <f aca="false">IF(W151="","",W151)</f>
        <v>5</v>
      </c>
      <c r="BH151" s="11" t="n">
        <f aca="false">IF(X151="","",X151)</f>
        <v>86863</v>
      </c>
      <c r="BI151" s="15" t="n">
        <f aca="false">IF(Y151="",0,Y151)</f>
        <v>0</v>
      </c>
      <c r="BJ151" s="11" t="n">
        <f aca="false">IF(Z151="","",Z151)</f>
        <v>434315</v>
      </c>
      <c r="BK151" s="15" t="n">
        <f aca="false">VLOOKUP(AA151,TiposIVA!$B$2:$C$11,2,0)</f>
        <v>5</v>
      </c>
      <c r="BL151" s="11" t="n">
        <f aca="false">IF(AB151="","",AB151)</f>
        <v>91206.15</v>
      </c>
      <c r="BM151" s="11" t="n">
        <f aca="false">IF(AC151="","",AC151)</f>
        <v>525521.15</v>
      </c>
      <c r="BN151" s="16" t="str">
        <f aca="false">IFERROR(VLOOKUP(AD151,TiposComprobantes!$B$2:$C$37,2,0),"")</f>
        <v/>
      </c>
      <c r="BO151" s="16" t="str">
        <f aca="false">IF(AE151="","",AE151)</f>
        <v/>
      </c>
      <c r="BP151" s="16" t="str">
        <f aca="false">IF(AF151="","",AF151)</f>
        <v/>
      </c>
      <c r="BQ151" s="16" t="str">
        <f aca="false">IFERROR(VLOOKUP(AG151,TiposTributos!$B$1:$C$12,2,0),"")</f>
        <v/>
      </c>
      <c r="BR151" s="16" t="str">
        <f aca="false">IF(AH151="","",AH151)</f>
        <v/>
      </c>
      <c r="BS151" s="11" t="n">
        <f aca="false">AI151</f>
        <v>0</v>
      </c>
      <c r="BT151" s="11" t="n">
        <f aca="false">AJ151*100</f>
        <v>0</v>
      </c>
      <c r="BU151" s="11" t="n">
        <f aca="false">AK151</f>
        <v>0</v>
      </c>
      <c r="BW151" s="15" t="str">
        <f aca="false">IF(F151="","",CONCATENATE(AM151,"|'",AN151,"'|'",AO151,"'|'",AP151,"'|'",AQ151,"'|'",AR151,"'|'",AS151,"'|'",AT151,"'|'",AU151,"'|",AV151,"|",AW151,"|",AX151,"|'",AY151,"'|",AZ151,"|",BA151,"|",BB151,"|'",BC151,"'|'",BD151,"'|'",BE151,"'|'",BF151,"'|",BG151,"|",BH151,"|",BI151,"|",BJ151,"|",BK151,"|",BL151,"|",BM151,"|",BN151,"|",BO151,"|",BP151,"|",BQ151,"|'",BR151,"'|",BS151,"|",BT151,"|",BU151))</f>
        <v>NO|'30650940667'|'Bustos &amp; Hope SH'|'Responsable Inscripto'|'51'|'18/11/2025'|'01/10/2025'|'31/10/2025'|'18/11/2025'|2|6|2|'Cuenta Corriente'|5|80|27142090959|'BUSTOS CLAUDIA  ALEJANDRINA'|'Dom. Estudio 5189'|'Dom. Recep.  9790'|'Honorarios 27142090959: oct 2025 - oct 2025'|5|86863|0|434315|5|91206,15|525521,15|||||''|0|0|0</v>
      </c>
    </row>
    <row r="152" customFormat="false" ht="12.75" hidden="false" customHeight="false" outlineLevel="0" collapsed="false">
      <c r="A152" s="5" t="s">
        <v>88</v>
      </c>
      <c r="B152" s="1" t="n">
        <v>30650940667</v>
      </c>
      <c r="C152" s="5" t="s">
        <v>38</v>
      </c>
      <c r="D152" s="5" t="s">
        <v>39</v>
      </c>
      <c r="E152" s="1" t="n">
        <v>52</v>
      </c>
      <c r="F152" s="6" t="n">
        <f aca="true">TODAY()</f>
        <v>45979</v>
      </c>
      <c r="G152" s="7" t="n">
        <f aca="false">DATE(YEAR(H152),MONTH(H152),1)</f>
        <v>45931</v>
      </c>
      <c r="H152" s="7" t="n">
        <f aca="false">EOMONTH(F152,-1)</f>
        <v>45961</v>
      </c>
      <c r="I152" s="7" t="n">
        <f aca="false">F152</f>
        <v>45979</v>
      </c>
      <c r="J152" s="1" t="n">
        <v>2</v>
      </c>
      <c r="K152" s="5" t="s">
        <v>40</v>
      </c>
      <c r="L152" s="8" t="str">
        <f aca="false">IF(K152="","",RIGHT(K152,1))</f>
        <v>A</v>
      </c>
      <c r="M152" s="5" t="s">
        <v>54</v>
      </c>
      <c r="N152" s="5" t="s">
        <v>42</v>
      </c>
      <c r="O152" s="5" t="s">
        <v>128</v>
      </c>
      <c r="P152" s="8" t="str">
        <f aca="false">IF(K152="","",VLOOKUP(O152,CondicionReceptor!$B$2:$D$12,3,0))</f>
        <v>A;M;C</v>
      </c>
      <c r="Q152" s="5" t="s">
        <v>44</v>
      </c>
      <c r="R152" s="1" t="n">
        <v>20246008109</v>
      </c>
      <c r="S152" s="5" t="s">
        <v>154</v>
      </c>
      <c r="T152" s="1" t="str">
        <f aca="false">"Dom. Estudio "&amp;RANDBETWEEN(1,10000)</f>
        <v>Dom. Estudio 2278</v>
      </c>
      <c r="U152" s="1" t="str">
        <f aca="false">"Dom. Recep.  "&amp;RANDBETWEEN(1,10000)</f>
        <v>Dom. Recep.  8325</v>
      </c>
      <c r="V152" s="1" t="str">
        <f aca="false">"Honorarios "&amp;R152&amp;": "&amp;TEXT(G152,"mmm")&amp;" "&amp;YEAR(G152)&amp;" - "&amp;TEXT(H152,"mmm")&amp;" "&amp;YEAR(H152)</f>
        <v>Honorarios 20246008109: oct 2025 - oct 2025</v>
      </c>
      <c r="W152" s="9" t="n">
        <f aca="false">ROUND(RANDBETWEEN(100,5000)/100,0)</f>
        <v>21</v>
      </c>
      <c r="X152" s="9" t="n">
        <v>86863</v>
      </c>
      <c r="Z152" s="9" t="n">
        <f aca="false">ROUND(W152*X152-Y152,2)</f>
        <v>1824123</v>
      </c>
      <c r="AA152" s="10" t="n">
        <v>0.21</v>
      </c>
      <c r="AB152" s="11" t="n">
        <f aca="false">ROUND(IFERROR(Z152*AA152,0),2)</f>
        <v>383065.83</v>
      </c>
      <c r="AC152" s="11" t="n">
        <f aca="false">AB152+Z152</f>
        <v>2207188.83</v>
      </c>
      <c r="AD152" s="5"/>
      <c r="AE152" s="12"/>
      <c r="AF152" s="12"/>
      <c r="AG152" s="13"/>
      <c r="AH152" s="12"/>
      <c r="AI152" s="12"/>
      <c r="AJ152" s="14"/>
      <c r="AK152" s="9" t="n">
        <f aca="false">AI152*AJ152</f>
        <v>0</v>
      </c>
      <c r="AM152" s="15" t="str">
        <f aca="false">+A152</f>
        <v>NO</v>
      </c>
      <c r="AN152" s="15" t="n">
        <f aca="false">+B152</f>
        <v>30650940667</v>
      </c>
      <c r="AO152" s="15" t="str">
        <f aca="false">+C152</f>
        <v>Bustos &amp; Hope SH</v>
      </c>
      <c r="AP152" s="15" t="str">
        <f aca="false">+D152</f>
        <v>Responsable Inscripto</v>
      </c>
      <c r="AQ152" s="15" t="n">
        <f aca="false">E152</f>
        <v>52</v>
      </c>
      <c r="AR152" s="15" t="str">
        <f aca="false">TEXT(DAY(F152),"00")&amp;"/"&amp;TEXT(MONTH(F152),"00")&amp;"/"&amp;YEAR(F152)</f>
        <v>18/11/2025</v>
      </c>
      <c r="AS152" s="15" t="str">
        <f aca="false">TEXT(DAY(G152),"00")&amp;"/"&amp;TEXT(MONTH(G152),"00")&amp;"/"&amp;YEAR(G152)</f>
        <v>01/10/2025</v>
      </c>
      <c r="AT152" s="15" t="str">
        <f aca="false">TEXT(DAY(H152),"00")&amp;"/"&amp;TEXT(MONTH(H152),"00")&amp;"/"&amp;YEAR(H152)</f>
        <v>31/10/2025</v>
      </c>
      <c r="AU152" s="15" t="str">
        <f aca="false">TEXT(DAY(I152),"00")&amp;"/"&amp;TEXT(MONTH(I152),"00")&amp;"/"&amp;YEAR(I152)</f>
        <v>18/11/2025</v>
      </c>
      <c r="AV152" s="15" t="n">
        <f aca="false">IF(J152="","",J152)</f>
        <v>2</v>
      </c>
      <c r="AW152" s="15" t="n">
        <f aca="false">IFERROR(VLOOKUP(K152,TiposComprobantes!$B$2:$C$37,2,0),"")</f>
        <v>1</v>
      </c>
      <c r="AX152" s="15" t="n">
        <f aca="false">IFERROR(VLOOKUP(M152,TipoConceptos!$B$2:$C$4,2,0),"")</f>
        <v>2</v>
      </c>
      <c r="AY152" s="15" t="str">
        <f aca="false">N152</f>
        <v>Cuenta Corriente</v>
      </c>
      <c r="AZ152" s="15" t="n">
        <f aca="false">IFERROR(VLOOKUP(O152,CondicionReceptor!$B$2:$C$12,2,0),0)</f>
        <v>6</v>
      </c>
      <c r="BA152" s="15" t="n">
        <f aca="false">IFERROR(VLOOKUP(Q152,TiposDocumentos!$B$2:$C$37,2,0),99)</f>
        <v>80</v>
      </c>
      <c r="BB152" s="15" t="n">
        <f aca="false">R152</f>
        <v>20246008109</v>
      </c>
      <c r="BC152" s="15" t="str">
        <f aca="false">IF(S152="","",S152)</f>
        <v>BUSTOS GONZALO RAFAEL</v>
      </c>
      <c r="BD152" s="15" t="str">
        <f aca="false">IF(T152="","",T152)</f>
        <v>Dom. Estudio 2278</v>
      </c>
      <c r="BE152" s="15" t="str">
        <f aca="false">IF(U152="","",U152)</f>
        <v>Dom. Recep.  8325</v>
      </c>
      <c r="BF152" s="15" t="str">
        <f aca="false">IF(V152="","",V152)</f>
        <v>Honorarios 20246008109: oct 2025 - oct 2025</v>
      </c>
      <c r="BG152" s="11" t="n">
        <f aca="false">IF(W152="","",W152)</f>
        <v>21</v>
      </c>
      <c r="BH152" s="11" t="n">
        <f aca="false">IF(X152="","",X152)</f>
        <v>86863</v>
      </c>
      <c r="BI152" s="15" t="n">
        <f aca="false">IF(Y152="",0,Y152)</f>
        <v>0</v>
      </c>
      <c r="BJ152" s="11" t="n">
        <f aca="false">IF(Z152="","",Z152)</f>
        <v>1824123</v>
      </c>
      <c r="BK152" s="15" t="n">
        <f aca="false">VLOOKUP(AA152,TiposIVA!$B$2:$C$11,2,0)</f>
        <v>5</v>
      </c>
      <c r="BL152" s="11" t="n">
        <f aca="false">IF(AB152="","",AB152)</f>
        <v>383065.83</v>
      </c>
      <c r="BM152" s="11" t="n">
        <f aca="false">IF(AC152="","",AC152)</f>
        <v>2207188.83</v>
      </c>
      <c r="BN152" s="16" t="str">
        <f aca="false">IFERROR(VLOOKUP(AD152,TiposComprobantes!$B$2:$C$37,2,0),"")</f>
        <v/>
      </c>
      <c r="BO152" s="16" t="str">
        <f aca="false">IF(AE152="","",AE152)</f>
        <v/>
      </c>
      <c r="BP152" s="16" t="str">
        <f aca="false">IF(AF152="","",AF152)</f>
        <v/>
      </c>
      <c r="BQ152" s="16" t="str">
        <f aca="false">IFERROR(VLOOKUP(AG152,TiposTributos!$B$1:$C$12,2,0),"")</f>
        <v/>
      </c>
      <c r="BR152" s="16" t="str">
        <f aca="false">IF(AH152="","",AH152)</f>
        <v/>
      </c>
      <c r="BS152" s="11" t="n">
        <f aca="false">AI152</f>
        <v>0</v>
      </c>
      <c r="BT152" s="11" t="n">
        <f aca="false">AJ152*100</f>
        <v>0</v>
      </c>
      <c r="BU152" s="11" t="n">
        <f aca="false">AK152</f>
        <v>0</v>
      </c>
      <c r="BW152" s="15" t="str">
        <f aca="false">IF(F152="","",CONCATENATE(AM152,"|'",AN152,"'|'",AO152,"'|'",AP152,"'|'",AQ152,"'|'",AR152,"'|'",AS152,"'|'",AT152,"'|'",AU152,"'|",AV152,"|",AW152,"|",AX152,"|'",AY152,"'|",AZ152,"|",BA152,"|",BB152,"|'",BC152,"'|'",BD152,"'|'",BE152,"'|'",BF152,"'|",BG152,"|",BH152,"|",BI152,"|",BJ152,"|",BK152,"|",BL152,"|",BM152,"|",BN152,"|",BO152,"|",BP152,"|",BQ152,"|'",BR152,"'|",BS152,"|",BT152,"|",BU152))</f>
        <v>NO|'30650940667'|'Bustos &amp; Hope SH'|'Responsable Inscripto'|'52'|'18/11/2025'|'01/10/2025'|'31/10/2025'|'18/11/2025'|2|1|2|'Cuenta Corriente'|6|80|20246008109|'BUSTOS GONZALO RAFAEL'|'Dom. Estudio 2278'|'Dom. Recep.  8325'|'Honorarios 20246008109: oct 2025 - oct 2025'|21|86863|0|1824123|5|383065,83|2207188,83|||||''|0|0|0</v>
      </c>
    </row>
    <row r="153" customFormat="false" ht="12.75" hidden="false" customHeight="false" outlineLevel="0" collapsed="false">
      <c r="A153" s="5" t="s">
        <v>88</v>
      </c>
      <c r="B153" s="1" t="n">
        <v>30650940667</v>
      </c>
      <c r="C153" s="5" t="s">
        <v>38</v>
      </c>
      <c r="D153" s="5" t="s">
        <v>39</v>
      </c>
      <c r="E153" s="1" t="n">
        <v>53</v>
      </c>
      <c r="F153" s="6" t="n">
        <f aca="true">TODAY()</f>
        <v>45979</v>
      </c>
      <c r="G153" s="7" t="n">
        <f aca="false">DATE(YEAR(H153),MONTH(H153),1)</f>
        <v>45931</v>
      </c>
      <c r="H153" s="7" t="n">
        <f aca="false">EOMONTH(F153,-1)</f>
        <v>45961</v>
      </c>
      <c r="I153" s="7" t="n">
        <f aca="false">F153</f>
        <v>45979</v>
      </c>
      <c r="J153" s="1" t="n">
        <v>2</v>
      </c>
      <c r="K153" s="5" t="s">
        <v>40</v>
      </c>
      <c r="L153" s="8" t="str">
        <f aca="false">IF(K153="","",RIGHT(K153,1))</f>
        <v>A</v>
      </c>
      <c r="M153" s="5" t="s">
        <v>54</v>
      </c>
      <c r="N153" s="5" t="s">
        <v>42</v>
      </c>
      <c r="O153" s="5" t="s">
        <v>128</v>
      </c>
      <c r="P153" s="8" t="str">
        <f aca="false">IF(K153="","",VLOOKUP(O153,CondicionReceptor!$B$2:$D$12,3,0))</f>
        <v>A;M;C</v>
      </c>
      <c r="Q153" s="5" t="s">
        <v>44</v>
      </c>
      <c r="R153" s="1" t="n">
        <v>20168291281</v>
      </c>
      <c r="S153" s="5" t="s">
        <v>155</v>
      </c>
      <c r="T153" s="1" t="str">
        <f aca="false">"Dom. Estudio "&amp;RANDBETWEEN(1,10000)</f>
        <v>Dom. Estudio 1914</v>
      </c>
      <c r="U153" s="1" t="str">
        <f aca="false">"Dom. Recep.  "&amp;RANDBETWEEN(1,10000)</f>
        <v>Dom. Recep.  2202</v>
      </c>
      <c r="V153" s="1" t="str">
        <f aca="false">"Honorarios "&amp;R153&amp;": "&amp;TEXT(G153,"mmm")&amp;" "&amp;YEAR(G153)&amp;" - "&amp;TEXT(H153,"mmm")&amp;" "&amp;YEAR(H153)</f>
        <v>Honorarios 20168291281: oct 2025 - oct 2025</v>
      </c>
      <c r="W153" s="9" t="n">
        <f aca="false">ROUND(RANDBETWEEN(100,5000)/100,0)</f>
        <v>6</v>
      </c>
      <c r="X153" s="9" t="n">
        <v>86863</v>
      </c>
      <c r="Z153" s="9" t="n">
        <f aca="false">ROUND(W153*X153-Y153,2)</f>
        <v>521178</v>
      </c>
      <c r="AA153" s="10" t="n">
        <v>0.21</v>
      </c>
      <c r="AB153" s="11" t="n">
        <f aca="false">ROUND(IFERROR(Z153*AA153,0),2)</f>
        <v>109447.38</v>
      </c>
      <c r="AC153" s="11" t="n">
        <f aca="false">AB153+Z153</f>
        <v>630625.38</v>
      </c>
      <c r="AD153" s="5"/>
      <c r="AE153" s="12"/>
      <c r="AF153" s="12"/>
      <c r="AG153" s="13"/>
      <c r="AH153" s="12"/>
      <c r="AI153" s="12"/>
      <c r="AJ153" s="14"/>
      <c r="AK153" s="9" t="n">
        <f aca="false">AI153*AJ153</f>
        <v>0</v>
      </c>
      <c r="AM153" s="15" t="str">
        <f aca="false">+A153</f>
        <v>NO</v>
      </c>
      <c r="AN153" s="15" t="n">
        <f aca="false">+B153</f>
        <v>30650940667</v>
      </c>
      <c r="AO153" s="15" t="str">
        <f aca="false">+C153</f>
        <v>Bustos &amp; Hope SH</v>
      </c>
      <c r="AP153" s="15" t="str">
        <f aca="false">+D153</f>
        <v>Responsable Inscripto</v>
      </c>
      <c r="AQ153" s="15" t="n">
        <f aca="false">E153</f>
        <v>53</v>
      </c>
      <c r="AR153" s="15" t="str">
        <f aca="false">TEXT(DAY(F153),"00")&amp;"/"&amp;TEXT(MONTH(F153),"00")&amp;"/"&amp;YEAR(F153)</f>
        <v>18/11/2025</v>
      </c>
      <c r="AS153" s="15" t="str">
        <f aca="false">TEXT(DAY(G153),"00")&amp;"/"&amp;TEXT(MONTH(G153),"00")&amp;"/"&amp;YEAR(G153)</f>
        <v>01/10/2025</v>
      </c>
      <c r="AT153" s="15" t="str">
        <f aca="false">TEXT(DAY(H153),"00")&amp;"/"&amp;TEXT(MONTH(H153),"00")&amp;"/"&amp;YEAR(H153)</f>
        <v>31/10/2025</v>
      </c>
      <c r="AU153" s="15" t="str">
        <f aca="false">TEXT(DAY(I153),"00")&amp;"/"&amp;TEXT(MONTH(I153),"00")&amp;"/"&amp;YEAR(I153)</f>
        <v>18/11/2025</v>
      </c>
      <c r="AV153" s="15" t="n">
        <f aca="false">IF(J153="","",J153)</f>
        <v>2</v>
      </c>
      <c r="AW153" s="15" t="n">
        <f aca="false">IFERROR(VLOOKUP(K153,TiposComprobantes!$B$2:$C$37,2,0),"")</f>
        <v>1</v>
      </c>
      <c r="AX153" s="15" t="n">
        <f aca="false">IFERROR(VLOOKUP(M153,TipoConceptos!$B$2:$C$4,2,0),"")</f>
        <v>2</v>
      </c>
      <c r="AY153" s="15" t="str">
        <f aca="false">N153</f>
        <v>Cuenta Corriente</v>
      </c>
      <c r="AZ153" s="15" t="n">
        <f aca="false">IFERROR(VLOOKUP(O153,CondicionReceptor!$B$2:$C$12,2,0),0)</f>
        <v>6</v>
      </c>
      <c r="BA153" s="15" t="n">
        <f aca="false">IFERROR(VLOOKUP(Q153,TiposDocumentos!$B$2:$C$37,2,0),99)</f>
        <v>80</v>
      </c>
      <c r="BB153" s="15" t="n">
        <f aca="false">R153</f>
        <v>20168291281</v>
      </c>
      <c r="BC153" s="15" t="str">
        <f aca="false">IF(S153="","",S153)</f>
        <v>BUSTOS GUSTAVO ANDRES</v>
      </c>
      <c r="BD153" s="15" t="str">
        <f aca="false">IF(T153="","",T153)</f>
        <v>Dom. Estudio 1914</v>
      </c>
      <c r="BE153" s="15" t="str">
        <f aca="false">IF(U153="","",U153)</f>
        <v>Dom. Recep.  2202</v>
      </c>
      <c r="BF153" s="15" t="str">
        <f aca="false">IF(V153="","",V153)</f>
        <v>Honorarios 20168291281: oct 2025 - oct 2025</v>
      </c>
      <c r="BG153" s="11" t="n">
        <f aca="false">IF(W153="","",W153)</f>
        <v>6</v>
      </c>
      <c r="BH153" s="11" t="n">
        <f aca="false">IF(X153="","",X153)</f>
        <v>86863</v>
      </c>
      <c r="BI153" s="15" t="n">
        <f aca="false">IF(Y153="",0,Y153)</f>
        <v>0</v>
      </c>
      <c r="BJ153" s="11" t="n">
        <f aca="false">IF(Z153="","",Z153)</f>
        <v>521178</v>
      </c>
      <c r="BK153" s="15" t="n">
        <f aca="false">VLOOKUP(AA153,TiposIVA!$B$2:$C$11,2,0)</f>
        <v>5</v>
      </c>
      <c r="BL153" s="11" t="n">
        <f aca="false">IF(AB153="","",AB153)</f>
        <v>109447.38</v>
      </c>
      <c r="BM153" s="11" t="n">
        <f aca="false">IF(AC153="","",AC153)</f>
        <v>630625.38</v>
      </c>
      <c r="BN153" s="16" t="str">
        <f aca="false">IFERROR(VLOOKUP(AD153,TiposComprobantes!$B$2:$C$37,2,0),"")</f>
        <v/>
      </c>
      <c r="BO153" s="16" t="str">
        <f aca="false">IF(AE153="","",AE153)</f>
        <v/>
      </c>
      <c r="BP153" s="16" t="str">
        <f aca="false">IF(AF153="","",AF153)</f>
        <v/>
      </c>
      <c r="BQ153" s="16" t="str">
        <f aca="false">IFERROR(VLOOKUP(AG153,TiposTributos!$B$1:$C$12,2,0),"")</f>
        <v/>
      </c>
      <c r="BR153" s="16" t="str">
        <f aca="false">IF(AH153="","",AH153)</f>
        <v/>
      </c>
      <c r="BS153" s="11" t="n">
        <f aca="false">AI153</f>
        <v>0</v>
      </c>
      <c r="BT153" s="11" t="n">
        <f aca="false">AJ153*100</f>
        <v>0</v>
      </c>
      <c r="BU153" s="11" t="n">
        <f aca="false">AK153</f>
        <v>0</v>
      </c>
      <c r="BW153" s="15" t="str">
        <f aca="false">IF(F153="","",CONCATENATE(AM153,"|'",AN153,"'|'",AO153,"'|'",AP153,"'|'",AQ153,"'|'",AR153,"'|'",AS153,"'|'",AT153,"'|'",AU153,"'|",AV153,"|",AW153,"|",AX153,"|'",AY153,"'|",AZ153,"|",BA153,"|",BB153,"|'",BC153,"'|'",BD153,"'|'",BE153,"'|'",BF153,"'|",BG153,"|",BH153,"|",BI153,"|",BJ153,"|",BK153,"|",BL153,"|",BM153,"|",BN153,"|",BO153,"|",BP153,"|",BQ153,"|'",BR153,"'|",BS153,"|",BT153,"|",BU153))</f>
        <v>NO|'30650940667'|'Bustos &amp; Hope SH'|'Responsable Inscripto'|'53'|'18/11/2025'|'01/10/2025'|'31/10/2025'|'18/11/2025'|2|1|2|'Cuenta Corriente'|6|80|20168291281|'BUSTOS GUSTAVO ANDRES'|'Dom. Estudio 1914'|'Dom. Recep.  2202'|'Honorarios 20168291281: oct 2025 - oct 2025'|6|86863|0|521178|5|109447,38|630625,38|||||''|0|0|0</v>
      </c>
    </row>
    <row r="154" customFormat="false" ht="12.75" hidden="false" customHeight="false" outlineLevel="0" collapsed="false">
      <c r="A154" s="5" t="s">
        <v>88</v>
      </c>
      <c r="B154" s="1" t="n">
        <v>30650940667</v>
      </c>
      <c r="C154" s="5" t="s">
        <v>38</v>
      </c>
      <c r="D154" s="5" t="s">
        <v>39</v>
      </c>
      <c r="E154" s="1" t="n">
        <v>54</v>
      </c>
      <c r="F154" s="6" t="n">
        <f aca="true">TODAY()</f>
        <v>45979</v>
      </c>
      <c r="G154" s="7" t="n">
        <f aca="false">DATE(YEAR(H154),MONTH(H154),1)</f>
        <v>45931</v>
      </c>
      <c r="H154" s="7" t="n">
        <f aca="false">EOMONTH(F154,-1)</f>
        <v>45961</v>
      </c>
      <c r="I154" s="7" t="n">
        <f aca="false">F154</f>
        <v>45979</v>
      </c>
      <c r="J154" s="1" t="n">
        <v>2</v>
      </c>
      <c r="K154" s="5" t="s">
        <v>40</v>
      </c>
      <c r="L154" s="8" t="str">
        <f aca="false">IF(K154="","",RIGHT(K154,1))</f>
        <v>A</v>
      </c>
      <c r="M154" s="5" t="s">
        <v>54</v>
      </c>
      <c r="N154" s="5" t="s">
        <v>42</v>
      </c>
      <c r="O154" s="5" t="s">
        <v>43</v>
      </c>
      <c r="P154" s="8" t="str">
        <f aca="false">IF(K154="","",VLOOKUP(O154,CondicionReceptor!$B$2:$D$12,3,0))</f>
        <v>A;M;C</v>
      </c>
      <c r="Q154" s="5" t="s">
        <v>44</v>
      </c>
      <c r="R154" s="1" t="n">
        <v>30650940667</v>
      </c>
      <c r="S154" s="5" t="s">
        <v>156</v>
      </c>
      <c r="T154" s="1" t="str">
        <f aca="false">"Dom. Estudio "&amp;RANDBETWEEN(1,10000)</f>
        <v>Dom. Estudio 5834</v>
      </c>
      <c r="U154" s="1" t="str">
        <f aca="false">"Dom. Recep.  "&amp;RANDBETWEEN(1,10000)</f>
        <v>Dom. Recep.  8822</v>
      </c>
      <c r="V154" s="1" t="str">
        <f aca="false">"Honorarios "&amp;R154&amp;": "&amp;TEXT(G154,"mmm")&amp;" "&amp;YEAR(G154)&amp;" - "&amp;TEXT(H154,"mmm")&amp;" "&amp;YEAR(H154)</f>
        <v>Honorarios 30650940667: oct 2025 - oct 2025</v>
      </c>
      <c r="W154" s="9" t="n">
        <f aca="false">ROUND(RANDBETWEEN(100,5000)/100,0)</f>
        <v>27</v>
      </c>
      <c r="X154" s="9" t="n">
        <v>86863</v>
      </c>
      <c r="Z154" s="9" t="n">
        <f aca="false">ROUND(W154*X154-Y154,2)</f>
        <v>2345301</v>
      </c>
      <c r="AA154" s="10" t="n">
        <v>0.21</v>
      </c>
      <c r="AB154" s="11" t="n">
        <f aca="false">ROUND(IFERROR(Z154*AA154,0),2)</f>
        <v>492513.21</v>
      </c>
      <c r="AC154" s="11" t="n">
        <f aca="false">AB154+Z154</f>
        <v>2837814.21</v>
      </c>
      <c r="AD154" s="5"/>
      <c r="AE154" s="12"/>
      <c r="AF154" s="12"/>
      <c r="AG154" s="13"/>
      <c r="AH154" s="12"/>
      <c r="AI154" s="12"/>
      <c r="AJ154" s="14"/>
      <c r="AK154" s="9" t="n">
        <f aca="false">AI154*AJ154</f>
        <v>0</v>
      </c>
      <c r="AM154" s="15" t="str">
        <f aca="false">+A154</f>
        <v>NO</v>
      </c>
      <c r="AN154" s="15" t="n">
        <f aca="false">+B154</f>
        <v>30650940667</v>
      </c>
      <c r="AO154" s="15" t="str">
        <f aca="false">+C154</f>
        <v>Bustos &amp; Hope SH</v>
      </c>
      <c r="AP154" s="15" t="str">
        <f aca="false">+D154</f>
        <v>Responsable Inscripto</v>
      </c>
      <c r="AQ154" s="15" t="n">
        <f aca="false">E154</f>
        <v>54</v>
      </c>
      <c r="AR154" s="15" t="str">
        <f aca="false">TEXT(DAY(F154),"00")&amp;"/"&amp;TEXT(MONTH(F154),"00")&amp;"/"&amp;YEAR(F154)</f>
        <v>18/11/2025</v>
      </c>
      <c r="AS154" s="15" t="str">
        <f aca="false">TEXT(DAY(G154),"00")&amp;"/"&amp;TEXT(MONTH(G154),"00")&amp;"/"&amp;YEAR(G154)</f>
        <v>01/10/2025</v>
      </c>
      <c r="AT154" s="15" t="str">
        <f aca="false">TEXT(DAY(H154),"00")&amp;"/"&amp;TEXT(MONTH(H154),"00")&amp;"/"&amp;YEAR(H154)</f>
        <v>31/10/2025</v>
      </c>
      <c r="AU154" s="15" t="str">
        <f aca="false">TEXT(DAY(I154),"00")&amp;"/"&amp;TEXT(MONTH(I154),"00")&amp;"/"&amp;YEAR(I154)</f>
        <v>18/11/2025</v>
      </c>
      <c r="AV154" s="15" t="n">
        <f aca="false">IF(J154="","",J154)</f>
        <v>2</v>
      </c>
      <c r="AW154" s="15" t="n">
        <f aca="false">IFERROR(VLOOKUP(K154,TiposComprobantes!$B$2:$C$37,2,0),"")</f>
        <v>1</v>
      </c>
      <c r="AX154" s="15" t="n">
        <f aca="false">IFERROR(VLOOKUP(M154,TipoConceptos!$B$2:$C$4,2,0),"")</f>
        <v>2</v>
      </c>
      <c r="AY154" s="15" t="str">
        <f aca="false">N154</f>
        <v>Cuenta Corriente</v>
      </c>
      <c r="AZ154" s="15" t="n">
        <f aca="false">IFERROR(VLOOKUP(O154,CondicionReceptor!$B$2:$C$12,2,0),0)</f>
        <v>1</v>
      </c>
      <c r="BA154" s="15" t="n">
        <f aca="false">IFERROR(VLOOKUP(Q154,TiposDocumentos!$B$2:$C$37,2,0),99)</f>
        <v>80</v>
      </c>
      <c r="BB154" s="15" t="n">
        <f aca="false">R154</f>
        <v>30650940667</v>
      </c>
      <c r="BC154" s="15" t="str">
        <f aca="false">IF(S154="","",S154)</f>
        <v>BUSTOS Y HOPE SOCIEDAD DE HECHO</v>
      </c>
      <c r="BD154" s="15" t="str">
        <f aca="false">IF(T154="","",T154)</f>
        <v>Dom. Estudio 5834</v>
      </c>
      <c r="BE154" s="15" t="str">
        <f aca="false">IF(U154="","",U154)</f>
        <v>Dom. Recep.  8822</v>
      </c>
      <c r="BF154" s="15" t="str">
        <f aca="false">IF(V154="","",V154)</f>
        <v>Honorarios 30650940667: oct 2025 - oct 2025</v>
      </c>
      <c r="BG154" s="11" t="n">
        <f aca="false">IF(W154="","",W154)</f>
        <v>27</v>
      </c>
      <c r="BH154" s="11" t="n">
        <f aca="false">IF(X154="","",X154)</f>
        <v>86863</v>
      </c>
      <c r="BI154" s="15" t="n">
        <f aca="false">IF(Y154="",0,Y154)</f>
        <v>0</v>
      </c>
      <c r="BJ154" s="11" t="n">
        <f aca="false">IF(Z154="","",Z154)</f>
        <v>2345301</v>
      </c>
      <c r="BK154" s="15" t="n">
        <f aca="false">VLOOKUP(AA154,TiposIVA!$B$2:$C$11,2,0)</f>
        <v>5</v>
      </c>
      <c r="BL154" s="11" t="n">
        <f aca="false">IF(AB154="","",AB154)</f>
        <v>492513.21</v>
      </c>
      <c r="BM154" s="11" t="n">
        <f aca="false">IF(AC154="","",AC154)</f>
        <v>2837814.21</v>
      </c>
      <c r="BN154" s="16" t="str">
        <f aca="false">IFERROR(VLOOKUP(AD154,TiposComprobantes!$B$2:$C$37,2,0),"")</f>
        <v/>
      </c>
      <c r="BO154" s="16" t="str">
        <f aca="false">IF(AE154="","",AE154)</f>
        <v/>
      </c>
      <c r="BP154" s="16" t="str">
        <f aca="false">IF(AF154="","",AF154)</f>
        <v/>
      </c>
      <c r="BQ154" s="16" t="str">
        <f aca="false">IFERROR(VLOOKUP(AG154,TiposTributos!$B$1:$C$12,2,0),"")</f>
        <v/>
      </c>
      <c r="BR154" s="16" t="str">
        <f aca="false">IF(AH154="","",AH154)</f>
        <v/>
      </c>
      <c r="BS154" s="11" t="n">
        <f aca="false">AI154</f>
        <v>0</v>
      </c>
      <c r="BT154" s="11" t="n">
        <f aca="false">AJ154*100</f>
        <v>0</v>
      </c>
      <c r="BU154" s="11" t="n">
        <f aca="false">AK154</f>
        <v>0</v>
      </c>
      <c r="BW154" s="15" t="str">
        <f aca="false">IF(F154="","",CONCATENATE(AM154,"|'",AN154,"'|'",AO154,"'|'",AP154,"'|'",AQ154,"'|'",AR154,"'|'",AS154,"'|'",AT154,"'|'",AU154,"'|",AV154,"|",AW154,"|",AX154,"|'",AY154,"'|",AZ154,"|",BA154,"|",BB154,"|'",BC154,"'|'",BD154,"'|'",BE154,"'|'",BF154,"'|",BG154,"|",BH154,"|",BI154,"|",BJ154,"|",BK154,"|",BL154,"|",BM154,"|",BN154,"|",BO154,"|",BP154,"|",BQ154,"|'",BR154,"'|",BS154,"|",BT154,"|",BU154))</f>
        <v>NO|'30650940667'|'Bustos &amp; Hope SH'|'Responsable Inscripto'|'54'|'18/11/2025'|'01/10/2025'|'31/10/2025'|'18/11/2025'|2|1|2|'Cuenta Corriente'|1|80|30650940667|'BUSTOS Y HOPE SOCIEDAD DE HECHO'|'Dom. Estudio 5834'|'Dom. Recep.  8822'|'Honorarios 30650940667: oct 2025 - oct 2025'|27|86863|0|2345301|5|492513,21|2837814,21|||||''|0|0|0</v>
      </c>
    </row>
    <row r="155" customFormat="false" ht="12.75" hidden="false" customHeight="false" outlineLevel="0" collapsed="false">
      <c r="A155" s="5" t="s">
        <v>88</v>
      </c>
      <c r="B155" s="1" t="n">
        <v>30650940667</v>
      </c>
      <c r="C155" s="5" t="s">
        <v>38</v>
      </c>
      <c r="D155" s="5" t="s">
        <v>39</v>
      </c>
      <c r="E155" s="1" t="n">
        <v>55</v>
      </c>
      <c r="F155" s="6" t="n">
        <f aca="true">TODAY()</f>
        <v>45979</v>
      </c>
      <c r="G155" s="7" t="n">
        <f aca="false">DATE(YEAR(H155),MONTH(H155),1)</f>
        <v>45931</v>
      </c>
      <c r="H155" s="7" t="n">
        <f aca="false">EOMONTH(F155,-1)</f>
        <v>45961</v>
      </c>
      <c r="I155" s="7" t="n">
        <f aca="false">F155</f>
        <v>45979</v>
      </c>
      <c r="J155" s="1" t="n">
        <v>2</v>
      </c>
      <c r="K155" s="5" t="s">
        <v>40</v>
      </c>
      <c r="L155" s="8" t="str">
        <f aca="false">IF(K155="","",RIGHT(K155,1))</f>
        <v>A</v>
      </c>
      <c r="M155" s="5" t="s">
        <v>54</v>
      </c>
      <c r="N155" s="5" t="s">
        <v>42</v>
      </c>
      <c r="O155" s="5" t="s">
        <v>128</v>
      </c>
      <c r="P155" s="8" t="str">
        <f aca="false">IF(K155="","",VLOOKUP(O155,CondicionReceptor!$B$2:$D$12,3,0))</f>
        <v>A;M;C</v>
      </c>
      <c r="Q155" s="5" t="s">
        <v>44</v>
      </c>
      <c r="R155" s="1" t="n">
        <v>20147130202</v>
      </c>
      <c r="S155" s="5" t="s">
        <v>157</v>
      </c>
      <c r="T155" s="1" t="str">
        <f aca="false">"Dom. Estudio "&amp;RANDBETWEEN(1,10000)</f>
        <v>Dom. Estudio 3630</v>
      </c>
      <c r="U155" s="1" t="str">
        <f aca="false">"Dom. Recep.  "&amp;RANDBETWEEN(1,10000)</f>
        <v>Dom. Recep.  9470</v>
      </c>
      <c r="V155" s="1" t="str">
        <f aca="false">"Honorarios "&amp;R155&amp;": "&amp;TEXT(G155,"mmm")&amp;" "&amp;YEAR(G155)&amp;" - "&amp;TEXT(H155,"mmm")&amp;" "&amp;YEAR(H155)</f>
        <v>Honorarios 20147130202: oct 2025 - oct 2025</v>
      </c>
      <c r="W155" s="9" t="n">
        <f aca="false">ROUND(RANDBETWEEN(100,5000)/100,0)</f>
        <v>8</v>
      </c>
      <c r="X155" s="9" t="n">
        <v>86863</v>
      </c>
      <c r="Z155" s="9" t="n">
        <f aca="false">ROUND(W155*X155-Y155,2)</f>
        <v>694904</v>
      </c>
      <c r="AA155" s="10" t="n">
        <v>0.21</v>
      </c>
      <c r="AB155" s="11" t="n">
        <f aca="false">ROUND(IFERROR(Z155*AA155,0),2)</f>
        <v>145929.84</v>
      </c>
      <c r="AC155" s="11" t="n">
        <f aca="false">AB155+Z155</f>
        <v>840833.84</v>
      </c>
      <c r="AD155" s="5"/>
      <c r="AE155" s="12"/>
      <c r="AF155" s="12"/>
      <c r="AG155" s="13"/>
      <c r="AH155" s="12"/>
      <c r="AI155" s="12"/>
      <c r="AJ155" s="14"/>
      <c r="AK155" s="9" t="n">
        <f aca="false">AI155*AJ155</f>
        <v>0</v>
      </c>
      <c r="AM155" s="15" t="str">
        <f aca="false">+A155</f>
        <v>NO</v>
      </c>
      <c r="AN155" s="15" t="n">
        <f aca="false">+B155</f>
        <v>30650940667</v>
      </c>
      <c r="AO155" s="15" t="str">
        <f aca="false">+C155</f>
        <v>Bustos &amp; Hope SH</v>
      </c>
      <c r="AP155" s="15" t="str">
        <f aca="false">+D155</f>
        <v>Responsable Inscripto</v>
      </c>
      <c r="AQ155" s="15" t="n">
        <f aca="false">E155</f>
        <v>55</v>
      </c>
      <c r="AR155" s="15" t="str">
        <f aca="false">TEXT(DAY(F155),"00")&amp;"/"&amp;TEXT(MONTH(F155),"00")&amp;"/"&amp;YEAR(F155)</f>
        <v>18/11/2025</v>
      </c>
      <c r="AS155" s="15" t="str">
        <f aca="false">TEXT(DAY(G155),"00")&amp;"/"&amp;TEXT(MONTH(G155),"00")&amp;"/"&amp;YEAR(G155)</f>
        <v>01/10/2025</v>
      </c>
      <c r="AT155" s="15" t="str">
        <f aca="false">TEXT(DAY(H155),"00")&amp;"/"&amp;TEXT(MONTH(H155),"00")&amp;"/"&amp;YEAR(H155)</f>
        <v>31/10/2025</v>
      </c>
      <c r="AU155" s="15" t="str">
        <f aca="false">TEXT(DAY(I155),"00")&amp;"/"&amp;TEXT(MONTH(I155),"00")&amp;"/"&amp;YEAR(I155)</f>
        <v>18/11/2025</v>
      </c>
      <c r="AV155" s="15" t="n">
        <f aca="false">IF(J155="","",J155)</f>
        <v>2</v>
      </c>
      <c r="AW155" s="15" t="n">
        <f aca="false">IFERROR(VLOOKUP(K155,TiposComprobantes!$B$2:$C$37,2,0),"")</f>
        <v>1</v>
      </c>
      <c r="AX155" s="15" t="n">
        <f aca="false">IFERROR(VLOOKUP(M155,TipoConceptos!$B$2:$C$4,2,0),"")</f>
        <v>2</v>
      </c>
      <c r="AY155" s="15" t="str">
        <f aca="false">N155</f>
        <v>Cuenta Corriente</v>
      </c>
      <c r="AZ155" s="15" t="n">
        <f aca="false">IFERROR(VLOOKUP(O155,CondicionReceptor!$B$2:$C$12,2,0),0)</f>
        <v>6</v>
      </c>
      <c r="BA155" s="15" t="n">
        <f aca="false">IFERROR(VLOOKUP(Q155,TiposDocumentos!$B$2:$C$37,2,0),99)</f>
        <v>80</v>
      </c>
      <c r="BB155" s="15" t="n">
        <f aca="false">R155</f>
        <v>20147130202</v>
      </c>
      <c r="BC155" s="15" t="str">
        <f aca="false">IF(S155="","",S155)</f>
        <v>BUSTOS JOSE MARTIN</v>
      </c>
      <c r="BD155" s="15" t="str">
        <f aca="false">IF(T155="","",T155)</f>
        <v>Dom. Estudio 3630</v>
      </c>
      <c r="BE155" s="15" t="str">
        <f aca="false">IF(U155="","",U155)</f>
        <v>Dom. Recep.  9470</v>
      </c>
      <c r="BF155" s="15" t="str">
        <f aca="false">IF(V155="","",V155)</f>
        <v>Honorarios 20147130202: oct 2025 - oct 2025</v>
      </c>
      <c r="BG155" s="11" t="n">
        <f aca="false">IF(W155="","",W155)</f>
        <v>8</v>
      </c>
      <c r="BH155" s="11" t="n">
        <f aca="false">IF(X155="","",X155)</f>
        <v>86863</v>
      </c>
      <c r="BI155" s="15" t="n">
        <f aca="false">IF(Y155="",0,Y155)</f>
        <v>0</v>
      </c>
      <c r="BJ155" s="11" t="n">
        <f aca="false">IF(Z155="","",Z155)</f>
        <v>694904</v>
      </c>
      <c r="BK155" s="15" t="n">
        <f aca="false">VLOOKUP(AA155,TiposIVA!$B$2:$C$11,2,0)</f>
        <v>5</v>
      </c>
      <c r="BL155" s="11" t="n">
        <f aca="false">IF(AB155="","",AB155)</f>
        <v>145929.84</v>
      </c>
      <c r="BM155" s="11" t="n">
        <f aca="false">IF(AC155="","",AC155)</f>
        <v>840833.84</v>
      </c>
      <c r="BN155" s="16" t="str">
        <f aca="false">IFERROR(VLOOKUP(AD155,TiposComprobantes!$B$2:$C$37,2,0),"")</f>
        <v/>
      </c>
      <c r="BO155" s="16" t="str">
        <f aca="false">IF(AE155="","",AE155)</f>
        <v/>
      </c>
      <c r="BP155" s="16" t="str">
        <f aca="false">IF(AF155="","",AF155)</f>
        <v/>
      </c>
      <c r="BQ155" s="16" t="str">
        <f aca="false">IFERROR(VLOOKUP(AG155,TiposTributos!$B$1:$C$12,2,0),"")</f>
        <v/>
      </c>
      <c r="BR155" s="16" t="str">
        <f aca="false">IF(AH155="","",AH155)</f>
        <v/>
      </c>
      <c r="BS155" s="11" t="n">
        <f aca="false">AI155</f>
        <v>0</v>
      </c>
      <c r="BT155" s="11" t="n">
        <f aca="false">AJ155*100</f>
        <v>0</v>
      </c>
      <c r="BU155" s="11" t="n">
        <f aca="false">AK155</f>
        <v>0</v>
      </c>
      <c r="BW155" s="15" t="str">
        <f aca="false">IF(F155="","",CONCATENATE(AM155,"|'",AN155,"'|'",AO155,"'|'",AP155,"'|'",AQ155,"'|'",AR155,"'|'",AS155,"'|'",AT155,"'|'",AU155,"'|",AV155,"|",AW155,"|",AX155,"|'",AY155,"'|",AZ155,"|",BA155,"|",BB155,"|'",BC155,"'|'",BD155,"'|'",BE155,"'|'",BF155,"'|",BG155,"|",BH155,"|",BI155,"|",BJ155,"|",BK155,"|",BL155,"|",BM155,"|",BN155,"|",BO155,"|",BP155,"|",BQ155,"|'",BR155,"'|",BS155,"|",BT155,"|",BU155))</f>
        <v>NO|'30650940667'|'Bustos &amp; Hope SH'|'Responsable Inscripto'|'55'|'18/11/2025'|'01/10/2025'|'31/10/2025'|'18/11/2025'|2|1|2|'Cuenta Corriente'|6|80|20147130202|'BUSTOS JOSE MARTIN'|'Dom. Estudio 3630'|'Dom. Recep.  9470'|'Honorarios 20147130202: oct 2025 - oct 2025'|8|86863|0|694904|5|145929,84|840833,84|||||''|0|0|0</v>
      </c>
    </row>
    <row r="156" customFormat="false" ht="12.75" hidden="false" customHeight="false" outlineLevel="0" collapsed="false">
      <c r="A156" s="5" t="s">
        <v>88</v>
      </c>
      <c r="B156" s="1" t="n">
        <v>30650940667</v>
      </c>
      <c r="C156" s="5" t="s">
        <v>38</v>
      </c>
      <c r="D156" s="5" t="s">
        <v>39</v>
      </c>
      <c r="E156" s="1" t="n">
        <v>56</v>
      </c>
      <c r="F156" s="6" t="n">
        <f aca="true">TODAY()</f>
        <v>45979</v>
      </c>
      <c r="G156" s="7" t="n">
        <f aca="false">DATE(YEAR(H156),MONTH(H156),1)</f>
        <v>45931</v>
      </c>
      <c r="H156" s="7" t="n">
        <f aca="false">EOMONTH(F156,-1)</f>
        <v>45961</v>
      </c>
      <c r="I156" s="7" t="n">
        <f aca="false">F156</f>
        <v>45979</v>
      </c>
      <c r="J156" s="1" t="n">
        <v>2</v>
      </c>
      <c r="K156" s="5" t="s">
        <v>53</v>
      </c>
      <c r="L156" s="8" t="str">
        <f aca="false">IF(K156="","",RIGHT(K156,1))</f>
        <v>B</v>
      </c>
      <c r="M156" s="5" t="s">
        <v>54</v>
      </c>
      <c r="N156" s="5" t="s">
        <v>42</v>
      </c>
      <c r="O156" s="5" t="s">
        <v>135</v>
      </c>
      <c r="P156" s="8" t="str">
        <f aca="false">IF(K156="","",VLOOKUP(O156,CondicionReceptor!$B$2:$D$12,3,0))</f>
        <v>B;C</v>
      </c>
      <c r="Q156" s="5" t="s">
        <v>44</v>
      </c>
      <c r="R156" s="1" t="n">
        <v>30707354719</v>
      </c>
      <c r="S156" s="5" t="s">
        <v>136</v>
      </c>
      <c r="T156" s="1" t="str">
        <f aca="false">"Dom. Estudio "&amp;RANDBETWEEN(1,10000)</f>
        <v>Dom. Estudio 2796</v>
      </c>
      <c r="U156" s="1" t="str">
        <f aca="false">"Dom. Recep.  "&amp;RANDBETWEEN(1,10000)</f>
        <v>Dom. Recep.  6092</v>
      </c>
      <c r="V156" s="1" t="str">
        <f aca="false">"Honorarios "&amp;R156&amp;": "&amp;TEXT(G156,"mmm")&amp;" "&amp;YEAR(G156)&amp;" - "&amp;TEXT(H156,"mmm")&amp;" "&amp;YEAR(H156)</f>
        <v>Honorarios 30707354719: oct 2025 - oct 2025</v>
      </c>
      <c r="W156" s="9" t="n">
        <f aca="false">ROUND(RANDBETWEEN(100,5000)/100,0)</f>
        <v>17</v>
      </c>
      <c r="X156" s="9" t="n">
        <v>86863</v>
      </c>
      <c r="Z156" s="9" t="n">
        <f aca="false">ROUND(W156*X156-Y156,2)</f>
        <v>1476671</v>
      </c>
      <c r="AA156" s="10" t="n">
        <v>0.21</v>
      </c>
      <c r="AB156" s="11" t="n">
        <f aca="false">ROUND(IFERROR(Z156*AA156,0),2)</f>
        <v>310100.91</v>
      </c>
      <c r="AC156" s="11" t="n">
        <f aca="false">AB156+Z156</f>
        <v>1786771.91</v>
      </c>
      <c r="AD156" s="5"/>
      <c r="AE156" s="12"/>
      <c r="AF156" s="12"/>
      <c r="AG156" s="13"/>
      <c r="AH156" s="12"/>
      <c r="AI156" s="12"/>
      <c r="AJ156" s="14"/>
      <c r="AK156" s="9" t="n">
        <f aca="false">AI156*AJ156</f>
        <v>0</v>
      </c>
      <c r="AM156" s="15" t="str">
        <f aca="false">+A156</f>
        <v>NO</v>
      </c>
      <c r="AN156" s="15" t="n">
        <f aca="false">+B156</f>
        <v>30650940667</v>
      </c>
      <c r="AO156" s="15" t="str">
        <f aca="false">+C156</f>
        <v>Bustos &amp; Hope SH</v>
      </c>
      <c r="AP156" s="15" t="str">
        <f aca="false">+D156</f>
        <v>Responsable Inscripto</v>
      </c>
      <c r="AQ156" s="15" t="n">
        <f aca="false">E156</f>
        <v>56</v>
      </c>
      <c r="AR156" s="15" t="str">
        <f aca="false">TEXT(DAY(F156),"00")&amp;"/"&amp;TEXT(MONTH(F156),"00")&amp;"/"&amp;YEAR(F156)</f>
        <v>18/11/2025</v>
      </c>
      <c r="AS156" s="15" t="str">
        <f aca="false">TEXT(DAY(G156),"00")&amp;"/"&amp;TEXT(MONTH(G156),"00")&amp;"/"&amp;YEAR(G156)</f>
        <v>01/10/2025</v>
      </c>
      <c r="AT156" s="15" t="str">
        <f aca="false">TEXT(DAY(H156),"00")&amp;"/"&amp;TEXT(MONTH(H156),"00")&amp;"/"&amp;YEAR(H156)</f>
        <v>31/10/2025</v>
      </c>
      <c r="AU156" s="15" t="str">
        <f aca="false">TEXT(DAY(I156),"00")&amp;"/"&amp;TEXT(MONTH(I156),"00")&amp;"/"&amp;YEAR(I156)</f>
        <v>18/11/2025</v>
      </c>
      <c r="AV156" s="15" t="n">
        <f aca="false">IF(J156="","",J156)</f>
        <v>2</v>
      </c>
      <c r="AW156" s="15" t="n">
        <f aca="false">IFERROR(VLOOKUP(K156,TiposComprobantes!$B$2:$C$37,2,0),"")</f>
        <v>6</v>
      </c>
      <c r="AX156" s="15" t="n">
        <f aca="false">IFERROR(VLOOKUP(M156,TipoConceptos!$B$2:$C$4,2,0),"")</f>
        <v>2</v>
      </c>
      <c r="AY156" s="15" t="str">
        <f aca="false">N156</f>
        <v>Cuenta Corriente</v>
      </c>
      <c r="AZ156" s="15" t="n">
        <f aca="false">IFERROR(VLOOKUP(O156,CondicionReceptor!$B$2:$C$12,2,0),0)</f>
        <v>4</v>
      </c>
      <c r="BA156" s="15" t="n">
        <f aca="false">IFERROR(VLOOKUP(Q156,TiposDocumentos!$B$2:$C$37,2,0),99)</f>
        <v>80</v>
      </c>
      <c r="BB156" s="15" t="n">
        <f aca="false">R156</f>
        <v>30707354719</v>
      </c>
      <c r="BC156" s="15" t="str">
        <f aca="false">IF(S156="","",S156)</f>
        <v>CAMARA DE ELABORADORES DE TE ARGENTINO C. E. T.A.</v>
      </c>
      <c r="BD156" s="15" t="str">
        <f aca="false">IF(T156="","",T156)</f>
        <v>Dom. Estudio 2796</v>
      </c>
      <c r="BE156" s="15" t="str">
        <f aca="false">IF(U156="","",U156)</f>
        <v>Dom. Recep.  6092</v>
      </c>
      <c r="BF156" s="15" t="str">
        <f aca="false">IF(V156="","",V156)</f>
        <v>Honorarios 30707354719: oct 2025 - oct 2025</v>
      </c>
      <c r="BG156" s="11" t="n">
        <f aca="false">IF(W156="","",W156)</f>
        <v>17</v>
      </c>
      <c r="BH156" s="11" t="n">
        <f aca="false">IF(X156="","",X156)</f>
        <v>86863</v>
      </c>
      <c r="BI156" s="15" t="n">
        <f aca="false">IF(Y156="",0,Y156)</f>
        <v>0</v>
      </c>
      <c r="BJ156" s="11" t="n">
        <f aca="false">IF(Z156="","",Z156)</f>
        <v>1476671</v>
      </c>
      <c r="BK156" s="15" t="n">
        <f aca="false">VLOOKUP(AA156,TiposIVA!$B$2:$C$11,2,0)</f>
        <v>5</v>
      </c>
      <c r="BL156" s="11" t="n">
        <f aca="false">IF(AB156="","",AB156)</f>
        <v>310100.91</v>
      </c>
      <c r="BM156" s="11" t="n">
        <f aca="false">IF(AC156="","",AC156)</f>
        <v>1786771.91</v>
      </c>
      <c r="BN156" s="16" t="str">
        <f aca="false">IFERROR(VLOOKUP(AD156,TiposComprobantes!$B$2:$C$37,2,0),"")</f>
        <v/>
      </c>
      <c r="BO156" s="16" t="str">
        <f aca="false">IF(AE156="","",AE156)</f>
        <v/>
      </c>
      <c r="BP156" s="16" t="str">
        <f aca="false">IF(AF156="","",AF156)</f>
        <v/>
      </c>
      <c r="BQ156" s="16" t="str">
        <f aca="false">IFERROR(VLOOKUP(AG156,TiposTributos!$B$1:$C$12,2,0),"")</f>
        <v/>
      </c>
      <c r="BR156" s="16" t="str">
        <f aca="false">IF(AH156="","",AH156)</f>
        <v/>
      </c>
      <c r="BS156" s="11" t="n">
        <f aca="false">AI156</f>
        <v>0</v>
      </c>
      <c r="BT156" s="11" t="n">
        <f aca="false">AJ156*100</f>
        <v>0</v>
      </c>
      <c r="BU156" s="11" t="n">
        <f aca="false">AK156</f>
        <v>0</v>
      </c>
      <c r="BW156" s="15" t="str">
        <f aca="false">IF(F156="","",CONCATENATE(AM156,"|'",AN156,"'|'",AO156,"'|'",AP156,"'|'",AQ156,"'|'",AR156,"'|'",AS156,"'|'",AT156,"'|'",AU156,"'|",AV156,"|",AW156,"|",AX156,"|'",AY156,"'|",AZ156,"|",BA156,"|",BB156,"|'",BC156,"'|'",BD156,"'|'",BE156,"'|'",BF156,"'|",BG156,"|",BH156,"|",BI156,"|",BJ156,"|",BK156,"|",BL156,"|",BM156,"|",BN156,"|",BO156,"|",BP156,"|",BQ156,"|'",BR156,"'|",BS156,"|",BT156,"|",BU156))</f>
        <v>NO|'30650940667'|'Bustos &amp; Hope SH'|'Responsable Inscripto'|'56'|'18/11/2025'|'01/10/2025'|'31/10/2025'|'18/11/2025'|2|6|2|'Cuenta Corriente'|4|80|30707354719|'CAMARA DE ELABORADORES DE TE ARGENTINO C. E. T.A.'|'Dom. Estudio 2796'|'Dom. Recep.  6092'|'Honorarios 30707354719: oct 2025 - oct 2025'|17|86863|0|1476671|5|310100,91|1786771,91|||||''|0|0|0</v>
      </c>
    </row>
    <row r="157" customFormat="false" ht="12.75" hidden="false" customHeight="false" outlineLevel="0" collapsed="false">
      <c r="A157" s="5" t="s">
        <v>88</v>
      </c>
      <c r="B157" s="1" t="n">
        <v>30650940667</v>
      </c>
      <c r="C157" s="5" t="s">
        <v>38</v>
      </c>
      <c r="D157" s="5" t="s">
        <v>39</v>
      </c>
      <c r="E157" s="1" t="n">
        <v>57</v>
      </c>
      <c r="F157" s="6" t="n">
        <f aca="true">TODAY()</f>
        <v>45979</v>
      </c>
      <c r="G157" s="7" t="n">
        <f aca="false">DATE(YEAR(H157),MONTH(H157),1)</f>
        <v>45931</v>
      </c>
      <c r="H157" s="7" t="n">
        <f aca="false">EOMONTH(F157,-1)</f>
        <v>45961</v>
      </c>
      <c r="I157" s="7" t="n">
        <f aca="false">F157</f>
        <v>45979</v>
      </c>
      <c r="J157" s="1" t="n">
        <v>2</v>
      </c>
      <c r="K157" s="5" t="s">
        <v>40</v>
      </c>
      <c r="L157" s="8" t="str">
        <f aca="false">IF(K157="","",RIGHT(K157,1))</f>
        <v>A</v>
      </c>
      <c r="M157" s="5" t="s">
        <v>54</v>
      </c>
      <c r="N157" s="5" t="s">
        <v>42</v>
      </c>
      <c r="O157" s="5" t="s">
        <v>128</v>
      </c>
      <c r="P157" s="8" t="str">
        <f aca="false">IF(K157="","",VLOOKUP(O157,CondicionReceptor!$B$2:$D$12,3,0))</f>
        <v>A;M;C</v>
      </c>
      <c r="Q157" s="5" t="s">
        <v>44</v>
      </c>
      <c r="R157" s="1" t="n">
        <v>27148268105</v>
      </c>
      <c r="S157" s="5" t="s">
        <v>158</v>
      </c>
      <c r="T157" s="1" t="str">
        <f aca="false">"Dom. Estudio "&amp;RANDBETWEEN(1,10000)</f>
        <v>Dom. Estudio 5272</v>
      </c>
      <c r="U157" s="1" t="str">
        <f aca="false">"Dom. Recep.  "&amp;RANDBETWEEN(1,10000)</f>
        <v>Dom. Recep.  4146</v>
      </c>
      <c r="V157" s="1" t="str">
        <f aca="false">"Honorarios "&amp;R157&amp;": "&amp;TEXT(G157,"mmm")&amp;" "&amp;YEAR(G157)&amp;" - "&amp;TEXT(H157,"mmm")&amp;" "&amp;YEAR(H157)</f>
        <v>Honorarios 27148268105: oct 2025 - oct 2025</v>
      </c>
      <c r="W157" s="9" t="n">
        <f aca="false">ROUND(RANDBETWEEN(100,5000)/100,0)</f>
        <v>22</v>
      </c>
      <c r="X157" s="9" t="n">
        <v>86863</v>
      </c>
      <c r="Z157" s="9" t="n">
        <f aca="false">ROUND(W157*X157-Y157,2)</f>
        <v>1910986</v>
      </c>
      <c r="AA157" s="10" t="n">
        <v>0.21</v>
      </c>
      <c r="AB157" s="11" t="n">
        <f aca="false">ROUND(IFERROR(Z157*AA157,0),2)</f>
        <v>401307.06</v>
      </c>
      <c r="AC157" s="11" t="n">
        <f aca="false">AB157+Z157</f>
        <v>2312293.06</v>
      </c>
      <c r="AD157" s="5"/>
      <c r="AE157" s="12"/>
      <c r="AF157" s="12"/>
      <c r="AG157" s="13"/>
      <c r="AH157" s="12"/>
      <c r="AI157" s="12"/>
      <c r="AJ157" s="14"/>
      <c r="AK157" s="9" t="n">
        <f aca="false">AI157*AJ157</f>
        <v>0</v>
      </c>
      <c r="AM157" s="15" t="str">
        <f aca="false">+A157</f>
        <v>NO</v>
      </c>
      <c r="AN157" s="15" t="n">
        <f aca="false">+B157</f>
        <v>30650940667</v>
      </c>
      <c r="AO157" s="15" t="str">
        <f aca="false">+C157</f>
        <v>Bustos &amp; Hope SH</v>
      </c>
      <c r="AP157" s="15" t="str">
        <f aca="false">+D157</f>
        <v>Responsable Inscripto</v>
      </c>
      <c r="AQ157" s="15" t="n">
        <f aca="false">E157</f>
        <v>57</v>
      </c>
      <c r="AR157" s="15" t="str">
        <f aca="false">TEXT(DAY(F157),"00")&amp;"/"&amp;TEXT(MONTH(F157),"00")&amp;"/"&amp;YEAR(F157)</f>
        <v>18/11/2025</v>
      </c>
      <c r="AS157" s="15" t="str">
        <f aca="false">TEXT(DAY(G157),"00")&amp;"/"&amp;TEXT(MONTH(G157),"00")&amp;"/"&amp;YEAR(G157)</f>
        <v>01/10/2025</v>
      </c>
      <c r="AT157" s="15" t="str">
        <f aca="false">TEXT(DAY(H157),"00")&amp;"/"&amp;TEXT(MONTH(H157),"00")&amp;"/"&amp;YEAR(H157)</f>
        <v>31/10/2025</v>
      </c>
      <c r="AU157" s="15" t="str">
        <f aca="false">TEXT(DAY(I157),"00")&amp;"/"&amp;TEXT(MONTH(I157),"00")&amp;"/"&amp;YEAR(I157)</f>
        <v>18/11/2025</v>
      </c>
      <c r="AV157" s="15" t="n">
        <f aca="false">IF(J157="","",J157)</f>
        <v>2</v>
      </c>
      <c r="AW157" s="15" t="n">
        <f aca="false">IFERROR(VLOOKUP(K157,TiposComprobantes!$B$2:$C$37,2,0),"")</f>
        <v>1</v>
      </c>
      <c r="AX157" s="15" t="n">
        <f aca="false">IFERROR(VLOOKUP(M157,TipoConceptos!$B$2:$C$4,2,0),"")</f>
        <v>2</v>
      </c>
      <c r="AY157" s="15" t="str">
        <f aca="false">N157</f>
        <v>Cuenta Corriente</v>
      </c>
      <c r="AZ157" s="15" t="n">
        <f aca="false">IFERROR(VLOOKUP(O157,CondicionReceptor!$B$2:$C$12,2,0),0)</f>
        <v>6</v>
      </c>
      <c r="BA157" s="15" t="n">
        <f aca="false">IFERROR(VLOOKUP(Q157,TiposDocumentos!$B$2:$C$37,2,0),99)</f>
        <v>80</v>
      </c>
      <c r="BB157" s="15" t="n">
        <f aca="false">R157</f>
        <v>27148268105</v>
      </c>
      <c r="BC157" s="15" t="str">
        <f aca="false">IF(S157="","",S157)</f>
        <v>CANTELI GRACIELA BEATRIZ</v>
      </c>
      <c r="BD157" s="15" t="str">
        <f aca="false">IF(T157="","",T157)</f>
        <v>Dom. Estudio 5272</v>
      </c>
      <c r="BE157" s="15" t="str">
        <f aca="false">IF(U157="","",U157)</f>
        <v>Dom. Recep.  4146</v>
      </c>
      <c r="BF157" s="15" t="str">
        <f aca="false">IF(V157="","",V157)</f>
        <v>Honorarios 27148268105: oct 2025 - oct 2025</v>
      </c>
      <c r="BG157" s="11" t="n">
        <f aca="false">IF(W157="","",W157)</f>
        <v>22</v>
      </c>
      <c r="BH157" s="11" t="n">
        <f aca="false">IF(X157="","",X157)</f>
        <v>86863</v>
      </c>
      <c r="BI157" s="15" t="n">
        <f aca="false">IF(Y157="",0,Y157)</f>
        <v>0</v>
      </c>
      <c r="BJ157" s="11" t="n">
        <f aca="false">IF(Z157="","",Z157)</f>
        <v>1910986</v>
      </c>
      <c r="BK157" s="15" t="n">
        <f aca="false">VLOOKUP(AA157,TiposIVA!$B$2:$C$11,2,0)</f>
        <v>5</v>
      </c>
      <c r="BL157" s="11" t="n">
        <f aca="false">IF(AB157="","",AB157)</f>
        <v>401307.06</v>
      </c>
      <c r="BM157" s="11" t="n">
        <f aca="false">IF(AC157="","",AC157)</f>
        <v>2312293.06</v>
      </c>
      <c r="BN157" s="16" t="str">
        <f aca="false">IFERROR(VLOOKUP(AD157,TiposComprobantes!$B$2:$C$37,2,0),"")</f>
        <v/>
      </c>
      <c r="BO157" s="16" t="str">
        <f aca="false">IF(AE157="","",AE157)</f>
        <v/>
      </c>
      <c r="BP157" s="16" t="str">
        <f aca="false">IF(AF157="","",AF157)</f>
        <v/>
      </c>
      <c r="BQ157" s="16" t="str">
        <f aca="false">IFERROR(VLOOKUP(AG157,TiposTributos!$B$1:$C$12,2,0),"")</f>
        <v/>
      </c>
      <c r="BR157" s="16" t="str">
        <f aca="false">IF(AH157="","",AH157)</f>
        <v/>
      </c>
      <c r="BS157" s="11" t="n">
        <f aca="false">AI157</f>
        <v>0</v>
      </c>
      <c r="BT157" s="11" t="n">
        <f aca="false">AJ157*100</f>
        <v>0</v>
      </c>
      <c r="BU157" s="11" t="n">
        <f aca="false">AK157</f>
        <v>0</v>
      </c>
      <c r="BW157" s="15" t="str">
        <f aca="false">IF(F157="","",CONCATENATE(AM157,"|'",AN157,"'|'",AO157,"'|'",AP157,"'|'",AQ157,"'|'",AR157,"'|'",AS157,"'|'",AT157,"'|'",AU157,"'|",AV157,"|",AW157,"|",AX157,"|'",AY157,"'|",AZ157,"|",BA157,"|",BB157,"|'",BC157,"'|'",BD157,"'|'",BE157,"'|'",BF157,"'|",BG157,"|",BH157,"|",BI157,"|",BJ157,"|",BK157,"|",BL157,"|",BM157,"|",BN157,"|",BO157,"|",BP157,"|",BQ157,"|'",BR157,"'|",BS157,"|",BT157,"|",BU157))</f>
        <v>NO|'30650940667'|'Bustos &amp; Hope SH'|'Responsable Inscripto'|'57'|'18/11/2025'|'01/10/2025'|'31/10/2025'|'18/11/2025'|2|1|2|'Cuenta Corriente'|6|80|27148268105|'CANTELI GRACIELA BEATRIZ'|'Dom. Estudio 5272'|'Dom. Recep.  4146'|'Honorarios 27148268105: oct 2025 - oct 2025'|22|86863|0|1910986|5|401307,06|2312293,06|||||''|0|0|0</v>
      </c>
    </row>
    <row r="158" customFormat="false" ht="12.75" hidden="false" customHeight="false" outlineLevel="0" collapsed="false">
      <c r="A158" s="5" t="s">
        <v>88</v>
      </c>
      <c r="B158" s="1" t="n">
        <v>30650940667</v>
      </c>
      <c r="C158" s="5" t="s">
        <v>38</v>
      </c>
      <c r="D158" s="5" t="s">
        <v>39</v>
      </c>
      <c r="E158" s="1" t="n">
        <v>58</v>
      </c>
      <c r="F158" s="6" t="n">
        <f aca="true">TODAY()</f>
        <v>45979</v>
      </c>
      <c r="G158" s="7" t="n">
        <f aca="false">DATE(YEAR(H158),MONTH(H158),1)</f>
        <v>45931</v>
      </c>
      <c r="H158" s="7" t="n">
        <f aca="false">EOMONTH(F158,-1)</f>
        <v>45961</v>
      </c>
      <c r="I158" s="7" t="n">
        <f aca="false">F158</f>
        <v>45979</v>
      </c>
      <c r="J158" s="1" t="n">
        <v>2</v>
      </c>
      <c r="K158" s="5" t="s">
        <v>53</v>
      </c>
      <c r="L158" s="8" t="str">
        <f aca="false">IF(K158="","",RIGHT(K158,1))</f>
        <v>B</v>
      </c>
      <c r="M158" s="5" t="s">
        <v>54</v>
      </c>
      <c r="N158" s="5" t="s">
        <v>42</v>
      </c>
      <c r="O158" s="5" t="s">
        <v>56</v>
      </c>
      <c r="P158" s="8" t="str">
        <f aca="false">IF(K158="","",VLOOKUP(O158,CondicionReceptor!$B$2:$D$12,3,0))</f>
        <v>B;C</v>
      </c>
      <c r="Q158" s="5" t="s">
        <v>44</v>
      </c>
      <c r="R158" s="1" t="n">
        <v>27261827366</v>
      </c>
      <c r="S158" s="5" t="s">
        <v>159</v>
      </c>
      <c r="T158" s="1" t="str">
        <f aca="false">"Dom. Estudio "&amp;RANDBETWEEN(1,10000)</f>
        <v>Dom. Estudio 8287</v>
      </c>
      <c r="U158" s="1" t="str">
        <f aca="false">"Dom. Recep.  "&amp;RANDBETWEEN(1,10000)</f>
        <v>Dom. Recep.  3173</v>
      </c>
      <c r="V158" s="1" t="str">
        <f aca="false">"Honorarios "&amp;R158&amp;": "&amp;TEXT(G158,"mmm")&amp;" "&amp;YEAR(G158)&amp;" - "&amp;TEXT(H158,"mmm")&amp;" "&amp;YEAR(H158)</f>
        <v>Honorarios 27261827366: oct 2025 - oct 2025</v>
      </c>
      <c r="W158" s="9" t="n">
        <f aca="false">ROUND(RANDBETWEEN(100,5000)/100,0)</f>
        <v>6</v>
      </c>
      <c r="X158" s="9" t="n">
        <v>86863</v>
      </c>
      <c r="Z158" s="9" t="n">
        <f aca="false">ROUND(W158*X158-Y158,2)</f>
        <v>521178</v>
      </c>
      <c r="AA158" s="10" t="n">
        <v>0.21</v>
      </c>
      <c r="AB158" s="11" t="n">
        <f aca="false">ROUND(IFERROR(Z158*AA158,0),2)</f>
        <v>109447.38</v>
      </c>
      <c r="AC158" s="11" t="n">
        <f aca="false">AB158+Z158</f>
        <v>630625.38</v>
      </c>
      <c r="AD158" s="5"/>
      <c r="AE158" s="12"/>
      <c r="AF158" s="12"/>
      <c r="AG158" s="13"/>
      <c r="AH158" s="12"/>
      <c r="AI158" s="12"/>
      <c r="AJ158" s="14"/>
      <c r="AK158" s="9" t="n">
        <f aca="false">AI158*AJ158</f>
        <v>0</v>
      </c>
      <c r="AM158" s="15" t="str">
        <f aca="false">+A158</f>
        <v>NO</v>
      </c>
      <c r="AN158" s="15" t="n">
        <f aca="false">+B158</f>
        <v>30650940667</v>
      </c>
      <c r="AO158" s="15" t="str">
        <f aca="false">+C158</f>
        <v>Bustos &amp; Hope SH</v>
      </c>
      <c r="AP158" s="15" t="str">
        <f aca="false">+D158</f>
        <v>Responsable Inscripto</v>
      </c>
      <c r="AQ158" s="15" t="n">
        <f aca="false">E158</f>
        <v>58</v>
      </c>
      <c r="AR158" s="15" t="str">
        <f aca="false">TEXT(DAY(F158),"00")&amp;"/"&amp;TEXT(MONTH(F158),"00")&amp;"/"&amp;YEAR(F158)</f>
        <v>18/11/2025</v>
      </c>
      <c r="AS158" s="15" t="str">
        <f aca="false">TEXT(DAY(G158),"00")&amp;"/"&amp;TEXT(MONTH(G158),"00")&amp;"/"&amp;YEAR(G158)</f>
        <v>01/10/2025</v>
      </c>
      <c r="AT158" s="15" t="str">
        <f aca="false">TEXT(DAY(H158),"00")&amp;"/"&amp;TEXT(MONTH(H158),"00")&amp;"/"&amp;YEAR(H158)</f>
        <v>31/10/2025</v>
      </c>
      <c r="AU158" s="15" t="str">
        <f aca="false">TEXT(DAY(I158),"00")&amp;"/"&amp;TEXT(MONTH(I158),"00")&amp;"/"&amp;YEAR(I158)</f>
        <v>18/11/2025</v>
      </c>
      <c r="AV158" s="15" t="n">
        <f aca="false">IF(J158="","",J158)</f>
        <v>2</v>
      </c>
      <c r="AW158" s="15" t="n">
        <f aca="false">IFERROR(VLOOKUP(K158,TiposComprobantes!$B$2:$C$37,2,0),"")</f>
        <v>6</v>
      </c>
      <c r="AX158" s="15" t="n">
        <f aca="false">IFERROR(VLOOKUP(M158,TipoConceptos!$B$2:$C$4,2,0),"")</f>
        <v>2</v>
      </c>
      <c r="AY158" s="15" t="str">
        <f aca="false">N158</f>
        <v>Cuenta Corriente</v>
      </c>
      <c r="AZ158" s="15" t="n">
        <f aca="false">IFERROR(VLOOKUP(O158,CondicionReceptor!$B$2:$C$12,2,0),0)</f>
        <v>5</v>
      </c>
      <c r="BA158" s="15" t="n">
        <f aca="false">IFERROR(VLOOKUP(Q158,TiposDocumentos!$B$2:$C$37,2,0),99)</f>
        <v>80</v>
      </c>
      <c r="BB158" s="15" t="n">
        <f aca="false">R158</f>
        <v>27261827366</v>
      </c>
      <c r="BC158" s="15" t="str">
        <f aca="false">IF(S158="","",S158)</f>
        <v>CARBALLO GRACIELA MABEL</v>
      </c>
      <c r="BD158" s="15" t="str">
        <f aca="false">IF(T158="","",T158)</f>
        <v>Dom. Estudio 8287</v>
      </c>
      <c r="BE158" s="15" t="str">
        <f aca="false">IF(U158="","",U158)</f>
        <v>Dom. Recep.  3173</v>
      </c>
      <c r="BF158" s="15" t="str">
        <f aca="false">IF(V158="","",V158)</f>
        <v>Honorarios 27261827366: oct 2025 - oct 2025</v>
      </c>
      <c r="BG158" s="11" t="n">
        <f aca="false">IF(W158="","",W158)</f>
        <v>6</v>
      </c>
      <c r="BH158" s="11" t="n">
        <f aca="false">IF(X158="","",X158)</f>
        <v>86863</v>
      </c>
      <c r="BI158" s="15" t="n">
        <f aca="false">IF(Y158="",0,Y158)</f>
        <v>0</v>
      </c>
      <c r="BJ158" s="11" t="n">
        <f aca="false">IF(Z158="","",Z158)</f>
        <v>521178</v>
      </c>
      <c r="BK158" s="15" t="n">
        <f aca="false">VLOOKUP(AA158,TiposIVA!$B$2:$C$11,2,0)</f>
        <v>5</v>
      </c>
      <c r="BL158" s="11" t="n">
        <f aca="false">IF(AB158="","",AB158)</f>
        <v>109447.38</v>
      </c>
      <c r="BM158" s="11" t="n">
        <f aca="false">IF(AC158="","",AC158)</f>
        <v>630625.38</v>
      </c>
      <c r="BN158" s="16" t="str">
        <f aca="false">IFERROR(VLOOKUP(AD158,TiposComprobantes!$B$2:$C$37,2,0),"")</f>
        <v/>
      </c>
      <c r="BO158" s="16" t="str">
        <f aca="false">IF(AE158="","",AE158)</f>
        <v/>
      </c>
      <c r="BP158" s="16" t="str">
        <f aca="false">IF(AF158="","",AF158)</f>
        <v/>
      </c>
      <c r="BQ158" s="16" t="str">
        <f aca="false">IFERROR(VLOOKUP(AG158,TiposTributos!$B$1:$C$12,2,0),"")</f>
        <v/>
      </c>
      <c r="BR158" s="16" t="str">
        <f aca="false">IF(AH158="","",AH158)</f>
        <v/>
      </c>
      <c r="BS158" s="11" t="n">
        <f aca="false">AI158</f>
        <v>0</v>
      </c>
      <c r="BT158" s="11" t="n">
        <f aca="false">AJ158*100</f>
        <v>0</v>
      </c>
      <c r="BU158" s="11" t="n">
        <f aca="false">AK158</f>
        <v>0</v>
      </c>
      <c r="BW158" s="15" t="str">
        <f aca="false">IF(F158="","",CONCATENATE(AM158,"|'",AN158,"'|'",AO158,"'|'",AP158,"'|'",AQ158,"'|'",AR158,"'|'",AS158,"'|'",AT158,"'|'",AU158,"'|",AV158,"|",AW158,"|",AX158,"|'",AY158,"'|",AZ158,"|",BA158,"|",BB158,"|'",BC158,"'|'",BD158,"'|'",BE158,"'|'",BF158,"'|",BG158,"|",BH158,"|",BI158,"|",BJ158,"|",BK158,"|",BL158,"|",BM158,"|",BN158,"|",BO158,"|",BP158,"|",BQ158,"|'",BR158,"'|",BS158,"|",BT158,"|",BU158))</f>
        <v>NO|'30650940667'|'Bustos &amp; Hope SH'|'Responsable Inscripto'|'58'|'18/11/2025'|'01/10/2025'|'31/10/2025'|'18/11/2025'|2|6|2|'Cuenta Corriente'|5|80|27261827366|'CARBALLO GRACIELA MABEL'|'Dom. Estudio 8287'|'Dom. Recep.  3173'|'Honorarios 27261827366: oct 2025 - oct 2025'|6|86863|0|521178|5|109447,38|630625,38|||||''|0|0|0</v>
      </c>
    </row>
    <row r="159" customFormat="false" ht="12.75" hidden="false" customHeight="false" outlineLevel="0" collapsed="false">
      <c r="A159" s="5" t="s">
        <v>88</v>
      </c>
      <c r="B159" s="1" t="n">
        <v>30650940667</v>
      </c>
      <c r="C159" s="5" t="s">
        <v>38</v>
      </c>
      <c r="D159" s="5" t="s">
        <v>39</v>
      </c>
      <c r="E159" s="1" t="n">
        <v>59</v>
      </c>
      <c r="F159" s="6" t="n">
        <f aca="true">TODAY()</f>
        <v>45979</v>
      </c>
      <c r="G159" s="7" t="n">
        <f aca="false">DATE(YEAR(H159),MONTH(H159),1)</f>
        <v>45931</v>
      </c>
      <c r="H159" s="7" t="n">
        <f aca="false">EOMONTH(F159,-1)</f>
        <v>45961</v>
      </c>
      <c r="I159" s="7" t="n">
        <f aca="false">F159</f>
        <v>45979</v>
      </c>
      <c r="J159" s="1" t="n">
        <v>2</v>
      </c>
      <c r="K159" s="5" t="s">
        <v>53</v>
      </c>
      <c r="L159" s="8" t="str">
        <f aca="false">IF(K159="","",RIGHT(K159,1))</f>
        <v>B</v>
      </c>
      <c r="M159" s="5" t="s">
        <v>54</v>
      </c>
      <c r="N159" s="5" t="s">
        <v>42</v>
      </c>
      <c r="O159" s="5" t="s">
        <v>56</v>
      </c>
      <c r="P159" s="8" t="str">
        <f aca="false">IF(K159="","",VLOOKUP(O159,CondicionReceptor!$B$2:$D$12,3,0))</f>
        <v>B;C</v>
      </c>
      <c r="Q159" s="5" t="s">
        <v>44</v>
      </c>
      <c r="R159" s="1" t="n">
        <v>30707912223</v>
      </c>
      <c r="S159" s="5" t="s">
        <v>160</v>
      </c>
      <c r="T159" s="1" t="str">
        <f aca="false">"Dom. Estudio "&amp;RANDBETWEEN(1,10000)</f>
        <v>Dom. Estudio 7722</v>
      </c>
      <c r="U159" s="1" t="str">
        <f aca="false">"Dom. Recep.  "&amp;RANDBETWEEN(1,10000)</f>
        <v>Dom. Recep.  2554</v>
      </c>
      <c r="V159" s="1" t="str">
        <f aca="false">"Honorarios "&amp;R159&amp;": "&amp;TEXT(G159,"mmm")&amp;" "&amp;YEAR(G159)&amp;" - "&amp;TEXT(H159,"mmm")&amp;" "&amp;YEAR(H159)</f>
        <v>Honorarios 30707912223: oct 2025 - oct 2025</v>
      </c>
      <c r="W159" s="9" t="n">
        <f aca="false">ROUND(RANDBETWEEN(100,5000)/100,0)</f>
        <v>12</v>
      </c>
      <c r="X159" s="9" t="n">
        <v>86863</v>
      </c>
      <c r="Z159" s="9" t="n">
        <f aca="false">ROUND(W159*X159-Y159,2)</f>
        <v>1042356</v>
      </c>
      <c r="AA159" s="10" t="n">
        <v>0.21</v>
      </c>
      <c r="AB159" s="11" t="n">
        <f aca="false">ROUND(IFERROR(Z159*AA159,0),2)</f>
        <v>218894.76</v>
      </c>
      <c r="AC159" s="11" t="n">
        <f aca="false">AB159+Z159</f>
        <v>1261250.76</v>
      </c>
      <c r="AD159" s="5"/>
      <c r="AE159" s="12"/>
      <c r="AF159" s="12"/>
      <c r="AG159" s="13"/>
      <c r="AH159" s="12"/>
      <c r="AI159" s="12"/>
      <c r="AJ159" s="14"/>
      <c r="AK159" s="9" t="n">
        <f aca="false">AI159*AJ159</f>
        <v>0</v>
      </c>
      <c r="AM159" s="15" t="str">
        <f aca="false">+A159</f>
        <v>NO</v>
      </c>
      <c r="AN159" s="15" t="n">
        <f aca="false">+B159</f>
        <v>30650940667</v>
      </c>
      <c r="AO159" s="15" t="str">
        <f aca="false">+C159</f>
        <v>Bustos &amp; Hope SH</v>
      </c>
      <c r="AP159" s="15" t="str">
        <f aca="false">+D159</f>
        <v>Responsable Inscripto</v>
      </c>
      <c r="AQ159" s="15" t="n">
        <f aca="false">E159</f>
        <v>59</v>
      </c>
      <c r="AR159" s="15" t="str">
        <f aca="false">TEXT(DAY(F159),"00")&amp;"/"&amp;TEXT(MONTH(F159),"00")&amp;"/"&amp;YEAR(F159)</f>
        <v>18/11/2025</v>
      </c>
      <c r="AS159" s="15" t="str">
        <f aca="false">TEXT(DAY(G159),"00")&amp;"/"&amp;TEXT(MONTH(G159),"00")&amp;"/"&amp;YEAR(G159)</f>
        <v>01/10/2025</v>
      </c>
      <c r="AT159" s="15" t="str">
        <f aca="false">TEXT(DAY(H159),"00")&amp;"/"&amp;TEXT(MONTH(H159),"00")&amp;"/"&amp;YEAR(H159)</f>
        <v>31/10/2025</v>
      </c>
      <c r="AU159" s="15" t="str">
        <f aca="false">TEXT(DAY(I159),"00")&amp;"/"&amp;TEXT(MONTH(I159),"00")&amp;"/"&amp;YEAR(I159)</f>
        <v>18/11/2025</v>
      </c>
      <c r="AV159" s="15" t="n">
        <f aca="false">IF(J159="","",J159)</f>
        <v>2</v>
      </c>
      <c r="AW159" s="15" t="n">
        <f aca="false">IFERROR(VLOOKUP(K159,TiposComprobantes!$B$2:$C$37,2,0),"")</f>
        <v>6</v>
      </c>
      <c r="AX159" s="15" t="n">
        <f aca="false">IFERROR(VLOOKUP(M159,TipoConceptos!$B$2:$C$4,2,0),"")</f>
        <v>2</v>
      </c>
      <c r="AY159" s="15" t="str">
        <f aca="false">N159</f>
        <v>Cuenta Corriente</v>
      </c>
      <c r="AZ159" s="15" t="n">
        <f aca="false">IFERROR(VLOOKUP(O159,CondicionReceptor!$B$2:$C$12,2,0),0)</f>
        <v>5</v>
      </c>
      <c r="BA159" s="15" t="n">
        <f aca="false">IFERROR(VLOOKUP(Q159,TiposDocumentos!$B$2:$C$37,2,0),99)</f>
        <v>80</v>
      </c>
      <c r="BB159" s="15" t="n">
        <f aca="false">R159</f>
        <v>30707912223</v>
      </c>
      <c r="BC159" s="15" t="str">
        <f aca="false">IF(S159="","",S159)</f>
        <v>CARLOS ABELARDO SESMERO SRL</v>
      </c>
      <c r="BD159" s="15" t="str">
        <f aca="false">IF(T159="","",T159)</f>
        <v>Dom. Estudio 7722</v>
      </c>
      <c r="BE159" s="15" t="str">
        <f aca="false">IF(U159="","",U159)</f>
        <v>Dom. Recep.  2554</v>
      </c>
      <c r="BF159" s="15" t="str">
        <f aca="false">IF(V159="","",V159)</f>
        <v>Honorarios 30707912223: oct 2025 - oct 2025</v>
      </c>
      <c r="BG159" s="11" t="n">
        <f aca="false">IF(W159="","",W159)</f>
        <v>12</v>
      </c>
      <c r="BH159" s="11" t="n">
        <f aca="false">IF(X159="","",X159)</f>
        <v>86863</v>
      </c>
      <c r="BI159" s="15" t="n">
        <f aca="false">IF(Y159="",0,Y159)</f>
        <v>0</v>
      </c>
      <c r="BJ159" s="11" t="n">
        <f aca="false">IF(Z159="","",Z159)</f>
        <v>1042356</v>
      </c>
      <c r="BK159" s="15" t="n">
        <f aca="false">VLOOKUP(AA159,TiposIVA!$B$2:$C$11,2,0)</f>
        <v>5</v>
      </c>
      <c r="BL159" s="11" t="n">
        <f aca="false">IF(AB159="","",AB159)</f>
        <v>218894.76</v>
      </c>
      <c r="BM159" s="11" t="n">
        <f aca="false">IF(AC159="","",AC159)</f>
        <v>1261250.76</v>
      </c>
      <c r="BN159" s="16" t="str">
        <f aca="false">IFERROR(VLOOKUP(AD159,TiposComprobantes!$B$2:$C$37,2,0),"")</f>
        <v/>
      </c>
      <c r="BO159" s="16" t="str">
        <f aca="false">IF(AE159="","",AE159)</f>
        <v/>
      </c>
      <c r="BP159" s="16" t="str">
        <f aca="false">IF(AF159="","",AF159)</f>
        <v/>
      </c>
      <c r="BQ159" s="16" t="str">
        <f aca="false">IFERROR(VLOOKUP(AG159,TiposTributos!$B$1:$C$12,2,0),"")</f>
        <v/>
      </c>
      <c r="BR159" s="16" t="str">
        <f aca="false">IF(AH159="","",AH159)</f>
        <v/>
      </c>
      <c r="BS159" s="11" t="n">
        <f aca="false">AI159</f>
        <v>0</v>
      </c>
      <c r="BT159" s="11" t="n">
        <f aca="false">AJ159*100</f>
        <v>0</v>
      </c>
      <c r="BU159" s="11" t="n">
        <f aca="false">AK159</f>
        <v>0</v>
      </c>
      <c r="BW159" s="15" t="str">
        <f aca="false">IF(F159="","",CONCATENATE(AM159,"|'",AN159,"'|'",AO159,"'|'",AP159,"'|'",AQ159,"'|'",AR159,"'|'",AS159,"'|'",AT159,"'|'",AU159,"'|",AV159,"|",AW159,"|",AX159,"|'",AY159,"'|",AZ159,"|",BA159,"|",BB159,"|'",BC159,"'|'",BD159,"'|'",BE159,"'|'",BF159,"'|",BG159,"|",BH159,"|",BI159,"|",BJ159,"|",BK159,"|",BL159,"|",BM159,"|",BN159,"|",BO159,"|",BP159,"|",BQ159,"|'",BR159,"'|",BS159,"|",BT159,"|",BU159))</f>
        <v>NO|'30650940667'|'Bustos &amp; Hope SH'|'Responsable Inscripto'|'59'|'18/11/2025'|'01/10/2025'|'31/10/2025'|'18/11/2025'|2|6|2|'Cuenta Corriente'|5|80|30707912223|'CARLOS ABELARDO SESMERO SRL'|'Dom. Estudio 7722'|'Dom. Recep.  2554'|'Honorarios 30707912223: oct 2025 - oct 2025'|12|86863|0|1042356|5|218894,76|1261250,76|||||''|0|0|0</v>
      </c>
    </row>
    <row r="160" customFormat="false" ht="12.75" hidden="false" customHeight="false" outlineLevel="0" collapsed="false">
      <c r="A160" s="5" t="s">
        <v>88</v>
      </c>
      <c r="B160" s="1" t="n">
        <v>30650940667</v>
      </c>
      <c r="C160" s="5" t="s">
        <v>38</v>
      </c>
      <c r="D160" s="5" t="s">
        <v>39</v>
      </c>
      <c r="E160" s="1" t="n">
        <v>60</v>
      </c>
      <c r="F160" s="6" t="n">
        <f aca="true">TODAY()</f>
        <v>45979</v>
      </c>
      <c r="G160" s="7" t="n">
        <f aca="false">DATE(YEAR(H160),MONTH(H160),1)</f>
        <v>45931</v>
      </c>
      <c r="H160" s="7" t="n">
        <f aca="false">EOMONTH(F160,-1)</f>
        <v>45961</v>
      </c>
      <c r="I160" s="7" t="n">
        <f aca="false">F160</f>
        <v>45979</v>
      </c>
      <c r="J160" s="1" t="n">
        <v>2</v>
      </c>
      <c r="K160" s="5" t="s">
        <v>40</v>
      </c>
      <c r="L160" s="8" t="str">
        <f aca="false">IF(K160="","",RIGHT(K160,1))</f>
        <v>A</v>
      </c>
      <c r="M160" s="5" t="s">
        <v>54</v>
      </c>
      <c r="N160" s="5" t="s">
        <v>42</v>
      </c>
      <c r="O160" s="5" t="s">
        <v>128</v>
      </c>
      <c r="P160" s="8" t="str">
        <f aca="false">IF(K160="","",VLOOKUP(O160,CondicionReceptor!$B$2:$D$12,3,0))</f>
        <v>A;M;C</v>
      </c>
      <c r="Q160" s="5" t="s">
        <v>44</v>
      </c>
      <c r="R160" s="1" t="n">
        <v>20082750488</v>
      </c>
      <c r="S160" s="5" t="s">
        <v>129</v>
      </c>
      <c r="T160" s="1" t="str">
        <f aca="false">"Dom. Estudio "&amp;RANDBETWEEN(1,10000)</f>
        <v>Dom. Estudio 7804</v>
      </c>
      <c r="U160" s="1" t="str">
        <f aca="false">"Dom. Recep.  "&amp;RANDBETWEEN(1,10000)</f>
        <v>Dom. Recep.  5194</v>
      </c>
      <c r="V160" s="1" t="str">
        <f aca="false">"Honorarios "&amp;R160&amp;": "&amp;TEXT(G160,"mmm")&amp;" "&amp;YEAR(G160)&amp;" - "&amp;TEXT(H160,"mmm")&amp;" "&amp;YEAR(H160)</f>
        <v>Honorarios 20082750488: oct 2025 - oct 2025</v>
      </c>
      <c r="W160" s="9" t="n">
        <f aca="false">ROUND(RANDBETWEEN(100,5000)/100,0)</f>
        <v>42</v>
      </c>
      <c r="X160" s="9" t="n">
        <v>86863</v>
      </c>
      <c r="Z160" s="9" t="n">
        <f aca="false">ROUND(W160*X160-Y160,2)</f>
        <v>3648246</v>
      </c>
      <c r="AA160" s="10" t="n">
        <v>0.21</v>
      </c>
      <c r="AB160" s="11" t="n">
        <f aca="false">ROUND(IFERROR(Z160*AA160,0),2)</f>
        <v>766131.66</v>
      </c>
      <c r="AC160" s="11" t="n">
        <f aca="false">AB160+Z160</f>
        <v>4414377.66</v>
      </c>
      <c r="AD160" s="5"/>
      <c r="AE160" s="12"/>
      <c r="AF160" s="12"/>
      <c r="AG160" s="13"/>
      <c r="AH160" s="12"/>
      <c r="AI160" s="12"/>
      <c r="AJ160" s="14"/>
      <c r="AK160" s="9" t="n">
        <f aca="false">AI160*AJ160</f>
        <v>0</v>
      </c>
      <c r="AM160" s="15" t="str">
        <f aca="false">+A160</f>
        <v>NO</v>
      </c>
      <c r="AN160" s="15" t="n">
        <f aca="false">+B160</f>
        <v>30650940667</v>
      </c>
      <c r="AO160" s="15" t="str">
        <f aca="false">+C160</f>
        <v>Bustos &amp; Hope SH</v>
      </c>
      <c r="AP160" s="15" t="str">
        <f aca="false">+D160</f>
        <v>Responsable Inscripto</v>
      </c>
      <c r="AQ160" s="15" t="n">
        <f aca="false">E160</f>
        <v>60</v>
      </c>
      <c r="AR160" s="15" t="str">
        <f aca="false">TEXT(DAY(F160),"00")&amp;"/"&amp;TEXT(MONTH(F160),"00")&amp;"/"&amp;YEAR(F160)</f>
        <v>18/11/2025</v>
      </c>
      <c r="AS160" s="15" t="str">
        <f aca="false">TEXT(DAY(G160),"00")&amp;"/"&amp;TEXT(MONTH(G160),"00")&amp;"/"&amp;YEAR(G160)</f>
        <v>01/10/2025</v>
      </c>
      <c r="AT160" s="15" t="str">
        <f aca="false">TEXT(DAY(H160),"00")&amp;"/"&amp;TEXT(MONTH(H160),"00")&amp;"/"&amp;YEAR(H160)</f>
        <v>31/10/2025</v>
      </c>
      <c r="AU160" s="15" t="str">
        <f aca="false">TEXT(DAY(I160),"00")&amp;"/"&amp;TEXT(MONTH(I160),"00")&amp;"/"&amp;YEAR(I160)</f>
        <v>18/11/2025</v>
      </c>
      <c r="AV160" s="15" t="n">
        <f aca="false">IF(J160="","",J160)</f>
        <v>2</v>
      </c>
      <c r="AW160" s="15" t="n">
        <f aca="false">IFERROR(VLOOKUP(K160,TiposComprobantes!$B$2:$C$37,2,0),"")</f>
        <v>1</v>
      </c>
      <c r="AX160" s="15" t="n">
        <f aca="false">IFERROR(VLOOKUP(M160,TipoConceptos!$B$2:$C$4,2,0),"")</f>
        <v>2</v>
      </c>
      <c r="AY160" s="15" t="str">
        <f aca="false">N160</f>
        <v>Cuenta Corriente</v>
      </c>
      <c r="AZ160" s="15" t="n">
        <f aca="false">IFERROR(VLOOKUP(O160,CondicionReceptor!$B$2:$C$12,2,0),0)</f>
        <v>6</v>
      </c>
      <c r="BA160" s="15" t="n">
        <f aca="false">IFERROR(VLOOKUP(Q160,TiposDocumentos!$B$2:$C$37,2,0),99)</f>
        <v>80</v>
      </c>
      <c r="BB160" s="15" t="n">
        <f aca="false">R160</f>
        <v>20082750488</v>
      </c>
      <c r="BC160" s="15" t="str">
        <f aca="false">IF(S160="","",S160)</f>
        <v>CASTRO OLIVERA CARLOS ENRIQUE</v>
      </c>
      <c r="BD160" s="15" t="str">
        <f aca="false">IF(T160="","",T160)</f>
        <v>Dom. Estudio 7804</v>
      </c>
      <c r="BE160" s="15" t="str">
        <f aca="false">IF(U160="","",U160)</f>
        <v>Dom. Recep.  5194</v>
      </c>
      <c r="BF160" s="15" t="str">
        <f aca="false">IF(V160="","",V160)</f>
        <v>Honorarios 20082750488: oct 2025 - oct 2025</v>
      </c>
      <c r="BG160" s="11" t="n">
        <f aca="false">IF(W160="","",W160)</f>
        <v>42</v>
      </c>
      <c r="BH160" s="11" t="n">
        <f aca="false">IF(X160="","",X160)</f>
        <v>86863</v>
      </c>
      <c r="BI160" s="15" t="n">
        <f aca="false">IF(Y160="",0,Y160)</f>
        <v>0</v>
      </c>
      <c r="BJ160" s="11" t="n">
        <f aca="false">IF(Z160="","",Z160)</f>
        <v>3648246</v>
      </c>
      <c r="BK160" s="15" t="n">
        <f aca="false">VLOOKUP(AA160,TiposIVA!$B$2:$C$11,2,0)</f>
        <v>5</v>
      </c>
      <c r="BL160" s="11" t="n">
        <f aca="false">IF(AB160="","",AB160)</f>
        <v>766131.66</v>
      </c>
      <c r="BM160" s="11" t="n">
        <f aca="false">IF(AC160="","",AC160)</f>
        <v>4414377.66</v>
      </c>
      <c r="BN160" s="16" t="str">
        <f aca="false">IFERROR(VLOOKUP(AD160,TiposComprobantes!$B$2:$C$37,2,0),"")</f>
        <v/>
      </c>
      <c r="BO160" s="16" t="str">
        <f aca="false">IF(AE160="","",AE160)</f>
        <v/>
      </c>
      <c r="BP160" s="16" t="str">
        <f aca="false">IF(AF160="","",AF160)</f>
        <v/>
      </c>
      <c r="BQ160" s="16" t="str">
        <f aca="false">IFERROR(VLOOKUP(AG160,TiposTributos!$B$1:$C$12,2,0),"")</f>
        <v/>
      </c>
      <c r="BR160" s="16" t="str">
        <f aca="false">IF(AH160="","",AH160)</f>
        <v/>
      </c>
      <c r="BS160" s="11" t="n">
        <f aca="false">AI160</f>
        <v>0</v>
      </c>
      <c r="BT160" s="11" t="n">
        <f aca="false">AJ160*100</f>
        <v>0</v>
      </c>
      <c r="BU160" s="11" t="n">
        <f aca="false">AK160</f>
        <v>0</v>
      </c>
      <c r="BW160" s="15" t="str">
        <f aca="false">IF(F160="","",CONCATENATE(AM160,"|'",AN160,"'|'",AO160,"'|'",AP160,"'|'",AQ160,"'|'",AR160,"'|'",AS160,"'|'",AT160,"'|'",AU160,"'|",AV160,"|",AW160,"|",AX160,"|'",AY160,"'|",AZ160,"|",BA160,"|",BB160,"|'",BC160,"'|'",BD160,"'|'",BE160,"'|'",BF160,"'|",BG160,"|",BH160,"|",BI160,"|",BJ160,"|",BK160,"|",BL160,"|",BM160,"|",BN160,"|",BO160,"|",BP160,"|",BQ160,"|'",BR160,"'|",BS160,"|",BT160,"|",BU160))</f>
        <v>NO|'30650940667'|'Bustos &amp; Hope SH'|'Responsable Inscripto'|'60'|'18/11/2025'|'01/10/2025'|'31/10/2025'|'18/11/2025'|2|1|2|'Cuenta Corriente'|6|80|20082750488|'CASTRO OLIVERA CARLOS ENRIQUE'|'Dom. Estudio 7804'|'Dom. Recep.  5194'|'Honorarios 20082750488: oct 2025 - oct 2025'|42|86863|0|3648246|5|766131,66|4414377,66|||||''|0|0|0</v>
      </c>
    </row>
    <row r="161" customFormat="false" ht="12.75" hidden="false" customHeight="false" outlineLevel="0" collapsed="false">
      <c r="A161" s="5" t="s">
        <v>88</v>
      </c>
      <c r="B161" s="1" t="n">
        <v>30650940667</v>
      </c>
      <c r="C161" s="5" t="s">
        <v>38</v>
      </c>
      <c r="D161" s="5" t="s">
        <v>39</v>
      </c>
      <c r="E161" s="1" t="n">
        <v>61</v>
      </c>
      <c r="F161" s="6" t="n">
        <f aca="true">TODAY()</f>
        <v>45979</v>
      </c>
      <c r="G161" s="7" t="n">
        <f aca="false">DATE(YEAR(H161),MONTH(H161),1)</f>
        <v>45931</v>
      </c>
      <c r="H161" s="7" t="n">
        <f aca="false">EOMONTH(F161,-1)</f>
        <v>45961</v>
      </c>
      <c r="I161" s="7" t="n">
        <f aca="false">F161</f>
        <v>45979</v>
      </c>
      <c r="J161" s="1" t="n">
        <v>2</v>
      </c>
      <c r="K161" s="5" t="s">
        <v>40</v>
      </c>
      <c r="L161" s="8" t="str">
        <f aca="false">IF(K161="","",RIGHT(K161,1))</f>
        <v>A</v>
      </c>
      <c r="M161" s="5" t="s">
        <v>54</v>
      </c>
      <c r="N161" s="5" t="s">
        <v>42</v>
      </c>
      <c r="O161" s="5" t="s">
        <v>128</v>
      </c>
      <c r="P161" s="8" t="str">
        <f aca="false">IF(K161="","",VLOOKUP(O161,CondicionReceptor!$B$2:$D$12,3,0))</f>
        <v>A;M;C</v>
      </c>
      <c r="Q161" s="5" t="s">
        <v>44</v>
      </c>
      <c r="R161" s="1" t="n">
        <v>20303980378</v>
      </c>
      <c r="S161" s="5" t="s">
        <v>161</v>
      </c>
      <c r="T161" s="1" t="str">
        <f aca="false">"Dom. Estudio "&amp;RANDBETWEEN(1,10000)</f>
        <v>Dom. Estudio 3244</v>
      </c>
      <c r="U161" s="1" t="str">
        <f aca="false">"Dom. Recep.  "&amp;RANDBETWEEN(1,10000)</f>
        <v>Dom. Recep.  6741</v>
      </c>
      <c r="V161" s="1" t="str">
        <f aca="false">"Honorarios "&amp;R161&amp;": "&amp;TEXT(G161,"mmm")&amp;" "&amp;YEAR(G161)&amp;" - "&amp;TEXT(H161,"mmm")&amp;" "&amp;YEAR(H161)</f>
        <v>Honorarios 20303980378: oct 2025 - oct 2025</v>
      </c>
      <c r="W161" s="9" t="n">
        <f aca="false">ROUND(RANDBETWEEN(100,5000)/100,0)</f>
        <v>27</v>
      </c>
      <c r="X161" s="9" t="n">
        <v>86863</v>
      </c>
      <c r="Z161" s="9" t="n">
        <f aca="false">ROUND(W161*X161-Y161,2)</f>
        <v>2345301</v>
      </c>
      <c r="AA161" s="10" t="n">
        <v>0.21</v>
      </c>
      <c r="AB161" s="11" t="n">
        <f aca="false">ROUND(IFERROR(Z161*AA161,0),2)</f>
        <v>492513.21</v>
      </c>
      <c r="AC161" s="11" t="n">
        <f aca="false">AB161+Z161</f>
        <v>2837814.21</v>
      </c>
      <c r="AD161" s="5"/>
      <c r="AE161" s="12"/>
      <c r="AF161" s="12"/>
      <c r="AG161" s="13"/>
      <c r="AH161" s="12"/>
      <c r="AI161" s="12"/>
      <c r="AJ161" s="14"/>
      <c r="AK161" s="9" t="n">
        <f aca="false">AI161*AJ161</f>
        <v>0</v>
      </c>
      <c r="AM161" s="15" t="str">
        <f aca="false">+A161</f>
        <v>NO</v>
      </c>
      <c r="AN161" s="15" t="n">
        <f aca="false">+B161</f>
        <v>30650940667</v>
      </c>
      <c r="AO161" s="15" t="str">
        <f aca="false">+C161</f>
        <v>Bustos &amp; Hope SH</v>
      </c>
      <c r="AP161" s="15" t="str">
        <f aca="false">+D161</f>
        <v>Responsable Inscripto</v>
      </c>
      <c r="AQ161" s="15" t="n">
        <f aca="false">E161</f>
        <v>61</v>
      </c>
      <c r="AR161" s="15" t="str">
        <f aca="false">TEXT(DAY(F161),"00")&amp;"/"&amp;TEXT(MONTH(F161),"00")&amp;"/"&amp;YEAR(F161)</f>
        <v>18/11/2025</v>
      </c>
      <c r="AS161" s="15" t="str">
        <f aca="false">TEXT(DAY(G161),"00")&amp;"/"&amp;TEXT(MONTH(G161),"00")&amp;"/"&amp;YEAR(G161)</f>
        <v>01/10/2025</v>
      </c>
      <c r="AT161" s="15" t="str">
        <f aca="false">TEXT(DAY(H161),"00")&amp;"/"&amp;TEXT(MONTH(H161),"00")&amp;"/"&amp;YEAR(H161)</f>
        <v>31/10/2025</v>
      </c>
      <c r="AU161" s="15" t="str">
        <f aca="false">TEXT(DAY(I161),"00")&amp;"/"&amp;TEXT(MONTH(I161),"00")&amp;"/"&amp;YEAR(I161)</f>
        <v>18/11/2025</v>
      </c>
      <c r="AV161" s="15" t="n">
        <f aca="false">IF(J161="","",J161)</f>
        <v>2</v>
      </c>
      <c r="AW161" s="15" t="n">
        <f aca="false">IFERROR(VLOOKUP(K161,TiposComprobantes!$B$2:$C$37,2,0),"")</f>
        <v>1</v>
      </c>
      <c r="AX161" s="15" t="n">
        <f aca="false">IFERROR(VLOOKUP(M161,TipoConceptos!$B$2:$C$4,2,0),"")</f>
        <v>2</v>
      </c>
      <c r="AY161" s="15" t="str">
        <f aca="false">N161</f>
        <v>Cuenta Corriente</v>
      </c>
      <c r="AZ161" s="15" t="n">
        <f aca="false">IFERROR(VLOOKUP(O161,CondicionReceptor!$B$2:$C$12,2,0),0)</f>
        <v>6</v>
      </c>
      <c r="BA161" s="15" t="n">
        <f aca="false">IFERROR(VLOOKUP(Q161,TiposDocumentos!$B$2:$C$37,2,0),99)</f>
        <v>80</v>
      </c>
      <c r="BB161" s="15" t="n">
        <f aca="false">R161</f>
        <v>20303980378</v>
      </c>
      <c r="BC161" s="15" t="str">
        <f aca="false">IF(S161="","",S161)</f>
        <v>CASTRO OLIVERA GONZALO</v>
      </c>
      <c r="BD161" s="15" t="str">
        <f aca="false">IF(T161="","",T161)</f>
        <v>Dom. Estudio 3244</v>
      </c>
      <c r="BE161" s="15" t="str">
        <f aca="false">IF(U161="","",U161)</f>
        <v>Dom. Recep.  6741</v>
      </c>
      <c r="BF161" s="15" t="str">
        <f aca="false">IF(V161="","",V161)</f>
        <v>Honorarios 20303980378: oct 2025 - oct 2025</v>
      </c>
      <c r="BG161" s="11" t="n">
        <f aca="false">IF(W161="","",W161)</f>
        <v>27</v>
      </c>
      <c r="BH161" s="11" t="n">
        <f aca="false">IF(X161="","",X161)</f>
        <v>86863</v>
      </c>
      <c r="BI161" s="15" t="n">
        <f aca="false">IF(Y161="",0,Y161)</f>
        <v>0</v>
      </c>
      <c r="BJ161" s="11" t="n">
        <f aca="false">IF(Z161="","",Z161)</f>
        <v>2345301</v>
      </c>
      <c r="BK161" s="15" t="n">
        <f aca="false">VLOOKUP(AA161,TiposIVA!$B$2:$C$11,2,0)</f>
        <v>5</v>
      </c>
      <c r="BL161" s="11" t="n">
        <f aca="false">IF(AB161="","",AB161)</f>
        <v>492513.21</v>
      </c>
      <c r="BM161" s="11" t="n">
        <f aca="false">IF(AC161="","",AC161)</f>
        <v>2837814.21</v>
      </c>
      <c r="BN161" s="16" t="str">
        <f aca="false">IFERROR(VLOOKUP(AD161,TiposComprobantes!$B$2:$C$37,2,0),"")</f>
        <v/>
      </c>
      <c r="BO161" s="16" t="str">
        <f aca="false">IF(AE161="","",AE161)</f>
        <v/>
      </c>
      <c r="BP161" s="16" t="str">
        <f aca="false">IF(AF161="","",AF161)</f>
        <v/>
      </c>
      <c r="BQ161" s="16" t="str">
        <f aca="false">IFERROR(VLOOKUP(AG161,TiposTributos!$B$1:$C$12,2,0),"")</f>
        <v/>
      </c>
      <c r="BR161" s="16" t="str">
        <f aca="false">IF(AH161="","",AH161)</f>
        <v/>
      </c>
      <c r="BS161" s="11" t="n">
        <f aca="false">AI161</f>
        <v>0</v>
      </c>
      <c r="BT161" s="11" t="n">
        <f aca="false">AJ161*100</f>
        <v>0</v>
      </c>
      <c r="BU161" s="11" t="n">
        <f aca="false">AK161</f>
        <v>0</v>
      </c>
      <c r="BW161" s="15" t="str">
        <f aca="false">IF(F161="","",CONCATENATE(AM161,"|'",AN161,"'|'",AO161,"'|'",AP161,"'|'",AQ161,"'|'",AR161,"'|'",AS161,"'|'",AT161,"'|'",AU161,"'|",AV161,"|",AW161,"|",AX161,"|'",AY161,"'|",AZ161,"|",BA161,"|",BB161,"|'",BC161,"'|'",BD161,"'|'",BE161,"'|'",BF161,"'|",BG161,"|",BH161,"|",BI161,"|",BJ161,"|",BK161,"|",BL161,"|",BM161,"|",BN161,"|",BO161,"|",BP161,"|",BQ161,"|'",BR161,"'|",BS161,"|",BT161,"|",BU161))</f>
        <v>NO|'30650940667'|'Bustos &amp; Hope SH'|'Responsable Inscripto'|'61'|'18/11/2025'|'01/10/2025'|'31/10/2025'|'18/11/2025'|2|1|2|'Cuenta Corriente'|6|80|20303980378|'CASTRO OLIVERA GONZALO'|'Dom. Estudio 3244'|'Dom. Recep.  6741'|'Honorarios 20303980378: oct 2025 - oct 2025'|27|86863|0|2345301|5|492513,21|2837814,21|||||''|0|0|0</v>
      </c>
    </row>
    <row r="162" customFormat="false" ht="12.75" hidden="false" customHeight="false" outlineLevel="0" collapsed="false">
      <c r="A162" s="5" t="s">
        <v>88</v>
      </c>
      <c r="B162" s="1" t="n">
        <v>30650940667</v>
      </c>
      <c r="C162" s="5" t="s">
        <v>38</v>
      </c>
      <c r="D162" s="5" t="s">
        <v>39</v>
      </c>
      <c r="E162" s="1" t="n">
        <v>62</v>
      </c>
      <c r="F162" s="6" t="n">
        <f aca="true">TODAY()</f>
        <v>45979</v>
      </c>
      <c r="G162" s="7" t="n">
        <f aca="false">DATE(YEAR(H162),MONTH(H162),1)</f>
        <v>45931</v>
      </c>
      <c r="H162" s="7" t="n">
        <f aca="false">EOMONTH(F162,-1)</f>
        <v>45961</v>
      </c>
      <c r="I162" s="7" t="n">
        <f aca="false">F162</f>
        <v>45979</v>
      </c>
      <c r="J162" s="1" t="n">
        <v>2</v>
      </c>
      <c r="K162" s="5" t="s">
        <v>53</v>
      </c>
      <c r="L162" s="8" t="str">
        <f aca="false">IF(K162="","",RIGHT(K162,1))</f>
        <v>B</v>
      </c>
      <c r="M162" s="5" t="s">
        <v>54</v>
      </c>
      <c r="N162" s="5" t="s">
        <v>42</v>
      </c>
      <c r="O162" s="5" t="s">
        <v>56</v>
      </c>
      <c r="P162" s="8" t="str">
        <f aca="false">IF(K162="","",VLOOKUP(O162,CondicionReceptor!$B$2:$D$12,3,0))</f>
        <v>B;C</v>
      </c>
      <c r="Q162" s="5" t="s">
        <v>44</v>
      </c>
      <c r="R162" s="1" t="n">
        <v>20277690323</v>
      </c>
      <c r="S162" s="5" t="s">
        <v>162</v>
      </c>
      <c r="T162" s="1" t="str">
        <f aca="false">"Dom. Estudio "&amp;RANDBETWEEN(1,10000)</f>
        <v>Dom. Estudio 1478</v>
      </c>
      <c r="U162" s="1" t="str">
        <f aca="false">"Dom. Recep.  "&amp;RANDBETWEEN(1,10000)</f>
        <v>Dom. Recep.  8428</v>
      </c>
      <c r="V162" s="1" t="str">
        <f aca="false">"Honorarios "&amp;R162&amp;": "&amp;TEXT(G162,"mmm")&amp;" "&amp;YEAR(G162)&amp;" - "&amp;TEXT(H162,"mmm")&amp;" "&amp;YEAR(H162)</f>
        <v>Honorarios 20277690323: oct 2025 - oct 2025</v>
      </c>
      <c r="W162" s="9" t="n">
        <f aca="false">ROUND(RANDBETWEEN(100,5000)/100,0)</f>
        <v>41</v>
      </c>
      <c r="X162" s="9" t="n">
        <v>86863</v>
      </c>
      <c r="Z162" s="9" t="n">
        <f aca="false">ROUND(W162*X162-Y162,2)</f>
        <v>3561383</v>
      </c>
      <c r="AA162" s="10" t="n">
        <v>0.21</v>
      </c>
      <c r="AB162" s="11" t="n">
        <f aca="false">ROUND(IFERROR(Z162*AA162,0),2)</f>
        <v>747890.43</v>
      </c>
      <c r="AC162" s="11" t="n">
        <f aca="false">AB162+Z162</f>
        <v>4309273.43</v>
      </c>
      <c r="AD162" s="5"/>
      <c r="AE162" s="12"/>
      <c r="AF162" s="12"/>
      <c r="AG162" s="13"/>
      <c r="AH162" s="12"/>
      <c r="AI162" s="12"/>
      <c r="AJ162" s="14"/>
      <c r="AK162" s="9" t="n">
        <f aca="false">AI162*AJ162</f>
        <v>0</v>
      </c>
      <c r="AM162" s="15" t="str">
        <f aca="false">+A162</f>
        <v>NO</v>
      </c>
      <c r="AN162" s="15" t="n">
        <f aca="false">+B162</f>
        <v>30650940667</v>
      </c>
      <c r="AO162" s="15" t="str">
        <f aca="false">+C162</f>
        <v>Bustos &amp; Hope SH</v>
      </c>
      <c r="AP162" s="15" t="str">
        <f aca="false">+D162</f>
        <v>Responsable Inscripto</v>
      </c>
      <c r="AQ162" s="15" t="n">
        <f aca="false">E162</f>
        <v>62</v>
      </c>
      <c r="AR162" s="15" t="str">
        <f aca="false">TEXT(DAY(F162),"00")&amp;"/"&amp;TEXT(MONTH(F162),"00")&amp;"/"&amp;YEAR(F162)</f>
        <v>18/11/2025</v>
      </c>
      <c r="AS162" s="15" t="str">
        <f aca="false">TEXT(DAY(G162),"00")&amp;"/"&amp;TEXT(MONTH(G162),"00")&amp;"/"&amp;YEAR(G162)</f>
        <v>01/10/2025</v>
      </c>
      <c r="AT162" s="15" t="str">
        <f aca="false">TEXT(DAY(H162),"00")&amp;"/"&amp;TEXT(MONTH(H162),"00")&amp;"/"&amp;YEAR(H162)</f>
        <v>31/10/2025</v>
      </c>
      <c r="AU162" s="15" t="str">
        <f aca="false">TEXT(DAY(I162),"00")&amp;"/"&amp;TEXT(MONTH(I162),"00")&amp;"/"&amp;YEAR(I162)</f>
        <v>18/11/2025</v>
      </c>
      <c r="AV162" s="15" t="n">
        <f aca="false">IF(J162="","",J162)</f>
        <v>2</v>
      </c>
      <c r="AW162" s="15" t="n">
        <f aca="false">IFERROR(VLOOKUP(K162,TiposComprobantes!$B$2:$C$37,2,0),"")</f>
        <v>6</v>
      </c>
      <c r="AX162" s="15" t="n">
        <f aca="false">IFERROR(VLOOKUP(M162,TipoConceptos!$B$2:$C$4,2,0),"")</f>
        <v>2</v>
      </c>
      <c r="AY162" s="15" t="str">
        <f aca="false">N162</f>
        <v>Cuenta Corriente</v>
      </c>
      <c r="AZ162" s="15" t="n">
        <f aca="false">IFERROR(VLOOKUP(O162,CondicionReceptor!$B$2:$C$12,2,0),0)</f>
        <v>5</v>
      </c>
      <c r="BA162" s="15" t="n">
        <f aca="false">IFERROR(VLOOKUP(Q162,TiposDocumentos!$B$2:$C$37,2,0),99)</f>
        <v>80</v>
      </c>
      <c r="BB162" s="15" t="n">
        <f aca="false">R162</f>
        <v>20277690323</v>
      </c>
      <c r="BC162" s="15" t="str">
        <f aca="false">IF(S162="","",S162)</f>
        <v>CASTRO OLIVERA JULIAN ENRIQUE</v>
      </c>
      <c r="BD162" s="15" t="str">
        <f aca="false">IF(T162="","",T162)</f>
        <v>Dom. Estudio 1478</v>
      </c>
      <c r="BE162" s="15" t="str">
        <f aca="false">IF(U162="","",U162)</f>
        <v>Dom. Recep.  8428</v>
      </c>
      <c r="BF162" s="15" t="str">
        <f aca="false">IF(V162="","",V162)</f>
        <v>Honorarios 20277690323: oct 2025 - oct 2025</v>
      </c>
      <c r="BG162" s="11" t="n">
        <f aca="false">IF(W162="","",W162)</f>
        <v>41</v>
      </c>
      <c r="BH162" s="11" t="n">
        <f aca="false">IF(X162="","",X162)</f>
        <v>86863</v>
      </c>
      <c r="BI162" s="15" t="n">
        <f aca="false">IF(Y162="",0,Y162)</f>
        <v>0</v>
      </c>
      <c r="BJ162" s="11" t="n">
        <f aca="false">IF(Z162="","",Z162)</f>
        <v>3561383</v>
      </c>
      <c r="BK162" s="15" t="n">
        <f aca="false">VLOOKUP(AA162,TiposIVA!$B$2:$C$11,2,0)</f>
        <v>5</v>
      </c>
      <c r="BL162" s="11" t="n">
        <f aca="false">IF(AB162="","",AB162)</f>
        <v>747890.43</v>
      </c>
      <c r="BM162" s="11" t="n">
        <f aca="false">IF(AC162="","",AC162)</f>
        <v>4309273.43</v>
      </c>
      <c r="BN162" s="16" t="str">
        <f aca="false">IFERROR(VLOOKUP(AD162,TiposComprobantes!$B$2:$C$37,2,0),"")</f>
        <v/>
      </c>
      <c r="BO162" s="16" t="str">
        <f aca="false">IF(AE162="","",AE162)</f>
        <v/>
      </c>
      <c r="BP162" s="16" t="str">
        <f aca="false">IF(AF162="","",AF162)</f>
        <v/>
      </c>
      <c r="BQ162" s="16" t="str">
        <f aca="false">IFERROR(VLOOKUP(AG162,TiposTributos!$B$1:$C$12,2,0),"")</f>
        <v/>
      </c>
      <c r="BR162" s="16" t="str">
        <f aca="false">IF(AH162="","",AH162)</f>
        <v/>
      </c>
      <c r="BS162" s="11" t="n">
        <f aca="false">AI162</f>
        <v>0</v>
      </c>
      <c r="BT162" s="11" t="n">
        <f aca="false">AJ162*100</f>
        <v>0</v>
      </c>
      <c r="BU162" s="11" t="n">
        <f aca="false">AK162</f>
        <v>0</v>
      </c>
      <c r="BW162" s="15" t="str">
        <f aca="false">IF(F162="","",CONCATENATE(AM162,"|'",AN162,"'|'",AO162,"'|'",AP162,"'|'",AQ162,"'|'",AR162,"'|'",AS162,"'|'",AT162,"'|'",AU162,"'|",AV162,"|",AW162,"|",AX162,"|'",AY162,"'|",AZ162,"|",BA162,"|",BB162,"|'",BC162,"'|'",BD162,"'|'",BE162,"'|'",BF162,"'|",BG162,"|",BH162,"|",BI162,"|",BJ162,"|",BK162,"|",BL162,"|",BM162,"|",BN162,"|",BO162,"|",BP162,"|",BQ162,"|'",BR162,"'|",BS162,"|",BT162,"|",BU162))</f>
        <v>NO|'30650940667'|'Bustos &amp; Hope SH'|'Responsable Inscripto'|'62'|'18/11/2025'|'01/10/2025'|'31/10/2025'|'18/11/2025'|2|6|2|'Cuenta Corriente'|5|80|20277690323|'CASTRO OLIVERA JULIAN ENRIQUE'|'Dom. Estudio 1478'|'Dom. Recep.  8428'|'Honorarios 20277690323: oct 2025 - oct 2025'|41|86863|0|3561383|5|747890,43|4309273,43|||||''|0|0|0</v>
      </c>
    </row>
    <row r="163" customFormat="false" ht="12.75" hidden="false" customHeight="false" outlineLevel="0" collapsed="false">
      <c r="A163" s="5" t="s">
        <v>88</v>
      </c>
      <c r="B163" s="1" t="n">
        <v>30650940667</v>
      </c>
      <c r="C163" s="5" t="s">
        <v>38</v>
      </c>
      <c r="D163" s="5" t="s">
        <v>39</v>
      </c>
      <c r="E163" s="1" t="n">
        <v>63</v>
      </c>
      <c r="F163" s="6" t="n">
        <f aca="true">TODAY()</f>
        <v>45979</v>
      </c>
      <c r="G163" s="7" t="n">
        <f aca="false">DATE(YEAR(H163),MONTH(H163),1)</f>
        <v>45931</v>
      </c>
      <c r="H163" s="7" t="n">
        <f aca="false">EOMONTH(F163,-1)</f>
        <v>45961</v>
      </c>
      <c r="I163" s="7" t="n">
        <f aca="false">F163</f>
        <v>45979</v>
      </c>
      <c r="J163" s="1" t="n">
        <v>2</v>
      </c>
      <c r="K163" s="5" t="s">
        <v>40</v>
      </c>
      <c r="L163" s="8" t="str">
        <f aca="false">IF(K163="","",RIGHT(K163,1))</f>
        <v>A</v>
      </c>
      <c r="M163" s="5" t="s">
        <v>54</v>
      </c>
      <c r="N163" s="5" t="s">
        <v>42</v>
      </c>
      <c r="O163" s="5" t="s">
        <v>43</v>
      </c>
      <c r="P163" s="8" t="str">
        <f aca="false">IF(K163="","",VLOOKUP(O163,CondicionReceptor!$B$2:$D$12,3,0))</f>
        <v>A;M;C</v>
      </c>
      <c r="Q163" s="5" t="s">
        <v>44</v>
      </c>
      <c r="R163" s="1" t="n">
        <v>30672372697</v>
      </c>
      <c r="S163" s="5" t="s">
        <v>163</v>
      </c>
      <c r="T163" s="1" t="str">
        <f aca="false">"Dom. Estudio "&amp;RANDBETWEEN(1,10000)</f>
        <v>Dom. Estudio 3026</v>
      </c>
      <c r="U163" s="1" t="str">
        <f aca="false">"Dom. Recep.  "&amp;RANDBETWEEN(1,10000)</f>
        <v>Dom. Recep.  1499</v>
      </c>
      <c r="V163" s="1" t="str">
        <f aca="false">"Honorarios "&amp;R163&amp;": "&amp;TEXT(G163,"mmm")&amp;" "&amp;YEAR(G163)&amp;" - "&amp;TEXT(H163,"mmm")&amp;" "&amp;YEAR(H163)</f>
        <v>Honorarios 30672372697: oct 2025 - oct 2025</v>
      </c>
      <c r="W163" s="9" t="n">
        <f aca="false">ROUND(RANDBETWEEN(100,5000)/100,0)</f>
        <v>44</v>
      </c>
      <c r="X163" s="9" t="n">
        <v>86863</v>
      </c>
      <c r="Z163" s="9" t="n">
        <f aca="false">ROUND(W163*X163-Y163,2)</f>
        <v>3821972</v>
      </c>
      <c r="AA163" s="10" t="n">
        <v>0.21</v>
      </c>
      <c r="AB163" s="11" t="n">
        <f aca="false">ROUND(IFERROR(Z163*AA163,0),2)</f>
        <v>802614.12</v>
      </c>
      <c r="AC163" s="11" t="n">
        <f aca="false">AB163+Z163</f>
        <v>4624586.12</v>
      </c>
      <c r="AD163" s="5"/>
      <c r="AE163" s="12"/>
      <c r="AF163" s="12"/>
      <c r="AG163" s="13"/>
      <c r="AH163" s="12"/>
      <c r="AI163" s="12"/>
      <c r="AJ163" s="14"/>
      <c r="AK163" s="9" t="n">
        <f aca="false">AI163*AJ163</f>
        <v>0</v>
      </c>
      <c r="AM163" s="15" t="str">
        <f aca="false">+A163</f>
        <v>NO</v>
      </c>
      <c r="AN163" s="15" t="n">
        <f aca="false">+B163</f>
        <v>30650940667</v>
      </c>
      <c r="AO163" s="15" t="str">
        <f aca="false">+C163</f>
        <v>Bustos &amp; Hope SH</v>
      </c>
      <c r="AP163" s="15" t="str">
        <f aca="false">+D163</f>
        <v>Responsable Inscripto</v>
      </c>
      <c r="AQ163" s="15" t="n">
        <f aca="false">E163</f>
        <v>63</v>
      </c>
      <c r="AR163" s="15" t="str">
        <f aca="false">TEXT(DAY(F163),"00")&amp;"/"&amp;TEXT(MONTH(F163),"00")&amp;"/"&amp;YEAR(F163)</f>
        <v>18/11/2025</v>
      </c>
      <c r="AS163" s="15" t="str">
        <f aca="false">TEXT(DAY(G163),"00")&amp;"/"&amp;TEXT(MONTH(G163),"00")&amp;"/"&amp;YEAR(G163)</f>
        <v>01/10/2025</v>
      </c>
      <c r="AT163" s="15" t="str">
        <f aca="false">TEXT(DAY(H163),"00")&amp;"/"&amp;TEXT(MONTH(H163),"00")&amp;"/"&amp;YEAR(H163)</f>
        <v>31/10/2025</v>
      </c>
      <c r="AU163" s="15" t="str">
        <f aca="false">TEXT(DAY(I163),"00")&amp;"/"&amp;TEXT(MONTH(I163),"00")&amp;"/"&amp;YEAR(I163)</f>
        <v>18/11/2025</v>
      </c>
      <c r="AV163" s="15" t="n">
        <f aca="false">IF(J163="","",J163)</f>
        <v>2</v>
      </c>
      <c r="AW163" s="15" t="n">
        <f aca="false">IFERROR(VLOOKUP(K163,TiposComprobantes!$B$2:$C$37,2,0),"")</f>
        <v>1</v>
      </c>
      <c r="AX163" s="15" t="n">
        <f aca="false">IFERROR(VLOOKUP(M163,TipoConceptos!$B$2:$C$4,2,0),"")</f>
        <v>2</v>
      </c>
      <c r="AY163" s="15" t="str">
        <f aca="false">N163</f>
        <v>Cuenta Corriente</v>
      </c>
      <c r="AZ163" s="15" t="n">
        <f aca="false">IFERROR(VLOOKUP(O163,CondicionReceptor!$B$2:$C$12,2,0),0)</f>
        <v>1</v>
      </c>
      <c r="BA163" s="15" t="n">
        <f aca="false">IFERROR(VLOOKUP(Q163,TiposDocumentos!$B$2:$C$37,2,0),99)</f>
        <v>80</v>
      </c>
      <c r="BB163" s="15" t="n">
        <f aca="false">R163</f>
        <v>30672372697</v>
      </c>
      <c r="BC163" s="15" t="str">
        <f aca="false">IF(S163="","",S163)</f>
        <v>C.E.B.A.C. SRL</v>
      </c>
      <c r="BD163" s="15" t="str">
        <f aca="false">IF(T163="","",T163)</f>
        <v>Dom. Estudio 3026</v>
      </c>
      <c r="BE163" s="15" t="str">
        <f aca="false">IF(U163="","",U163)</f>
        <v>Dom. Recep.  1499</v>
      </c>
      <c r="BF163" s="15" t="str">
        <f aca="false">IF(V163="","",V163)</f>
        <v>Honorarios 30672372697: oct 2025 - oct 2025</v>
      </c>
      <c r="BG163" s="11" t="n">
        <f aca="false">IF(W163="","",W163)</f>
        <v>44</v>
      </c>
      <c r="BH163" s="11" t="n">
        <f aca="false">IF(X163="","",X163)</f>
        <v>86863</v>
      </c>
      <c r="BI163" s="15" t="n">
        <f aca="false">IF(Y163="",0,Y163)</f>
        <v>0</v>
      </c>
      <c r="BJ163" s="11" t="n">
        <f aca="false">IF(Z163="","",Z163)</f>
        <v>3821972</v>
      </c>
      <c r="BK163" s="15" t="n">
        <f aca="false">VLOOKUP(AA163,TiposIVA!$B$2:$C$11,2,0)</f>
        <v>5</v>
      </c>
      <c r="BL163" s="11" t="n">
        <f aca="false">IF(AB163="","",AB163)</f>
        <v>802614.12</v>
      </c>
      <c r="BM163" s="11" t="n">
        <f aca="false">IF(AC163="","",AC163)</f>
        <v>4624586.12</v>
      </c>
      <c r="BN163" s="16" t="str">
        <f aca="false">IFERROR(VLOOKUP(AD163,TiposComprobantes!$B$2:$C$37,2,0),"")</f>
        <v/>
      </c>
      <c r="BO163" s="16" t="str">
        <f aca="false">IF(AE163="","",AE163)</f>
        <v/>
      </c>
      <c r="BP163" s="16" t="str">
        <f aca="false">IF(AF163="","",AF163)</f>
        <v/>
      </c>
      <c r="BQ163" s="16" t="str">
        <f aca="false">IFERROR(VLOOKUP(AG163,TiposTributos!$B$1:$C$12,2,0),"")</f>
        <v/>
      </c>
      <c r="BR163" s="16" t="str">
        <f aca="false">IF(AH163="","",AH163)</f>
        <v/>
      </c>
      <c r="BS163" s="11" t="n">
        <f aca="false">AI163</f>
        <v>0</v>
      </c>
      <c r="BT163" s="11" t="n">
        <f aca="false">AJ163*100</f>
        <v>0</v>
      </c>
      <c r="BU163" s="11" t="n">
        <f aca="false">AK163</f>
        <v>0</v>
      </c>
      <c r="BW163" s="15" t="str">
        <f aca="false">IF(F163="","",CONCATENATE(AM163,"|'",AN163,"'|'",AO163,"'|'",AP163,"'|'",AQ163,"'|'",AR163,"'|'",AS163,"'|'",AT163,"'|'",AU163,"'|",AV163,"|",AW163,"|",AX163,"|'",AY163,"'|",AZ163,"|",BA163,"|",BB163,"|'",BC163,"'|'",BD163,"'|'",BE163,"'|'",BF163,"'|",BG163,"|",BH163,"|",BI163,"|",BJ163,"|",BK163,"|",BL163,"|",BM163,"|",BN163,"|",BO163,"|",BP163,"|",BQ163,"|'",BR163,"'|",BS163,"|",BT163,"|",BU163))</f>
        <v>NO|'30650940667'|'Bustos &amp; Hope SH'|'Responsable Inscripto'|'63'|'18/11/2025'|'01/10/2025'|'31/10/2025'|'18/11/2025'|2|1|2|'Cuenta Corriente'|1|80|30672372697|'C.E.B.A.C. SRL'|'Dom. Estudio 3026'|'Dom. Recep.  1499'|'Honorarios 30672372697: oct 2025 - oct 2025'|44|86863|0|3821972|5|802614,12|4624586,12|||||''|0|0|0</v>
      </c>
    </row>
    <row r="164" customFormat="false" ht="12.75" hidden="false" customHeight="false" outlineLevel="0" collapsed="false">
      <c r="A164" s="5" t="s">
        <v>88</v>
      </c>
      <c r="B164" s="1" t="n">
        <v>30650940667</v>
      </c>
      <c r="C164" s="5" t="s">
        <v>38</v>
      </c>
      <c r="D164" s="5" t="s">
        <v>39</v>
      </c>
      <c r="E164" s="1" t="n">
        <v>64</v>
      </c>
      <c r="F164" s="6" t="n">
        <f aca="true">TODAY()</f>
        <v>45979</v>
      </c>
      <c r="G164" s="7" t="n">
        <f aca="false">DATE(YEAR(H164),MONTH(H164),1)</f>
        <v>45931</v>
      </c>
      <c r="H164" s="7" t="n">
        <f aca="false">EOMONTH(F164,-1)</f>
        <v>45961</v>
      </c>
      <c r="I164" s="7" t="n">
        <f aca="false">F164</f>
        <v>45979</v>
      </c>
      <c r="J164" s="1" t="n">
        <v>2</v>
      </c>
      <c r="K164" s="5" t="s">
        <v>40</v>
      </c>
      <c r="L164" s="8" t="str">
        <f aca="false">IF(K164="","",RIGHT(K164,1))</f>
        <v>A</v>
      </c>
      <c r="M164" s="5" t="s">
        <v>54</v>
      </c>
      <c r="N164" s="5" t="s">
        <v>42</v>
      </c>
      <c r="O164" s="5" t="s">
        <v>43</v>
      </c>
      <c r="P164" s="8" t="str">
        <f aca="false">IF(K164="","",VLOOKUP(O164,CondicionReceptor!$B$2:$D$12,3,0))</f>
        <v>A;M;C</v>
      </c>
      <c r="Q164" s="5" t="s">
        <v>44</v>
      </c>
      <c r="R164" s="1" t="n">
        <v>30715085409</v>
      </c>
      <c r="S164" s="5" t="s">
        <v>120</v>
      </c>
      <c r="T164" s="1" t="str">
        <f aca="false">"Dom. Estudio "&amp;RANDBETWEEN(1,10000)</f>
        <v>Dom. Estudio 6120</v>
      </c>
      <c r="U164" s="1" t="str">
        <f aca="false">"Dom. Recep.  "&amp;RANDBETWEEN(1,10000)</f>
        <v>Dom. Recep.  6252</v>
      </c>
      <c r="V164" s="1" t="str">
        <f aca="false">"Honorarios "&amp;R164&amp;": "&amp;TEXT(G164,"mmm")&amp;" "&amp;YEAR(G164)&amp;" - "&amp;TEXT(H164,"mmm")&amp;" "&amp;YEAR(H164)</f>
        <v>Honorarios 30715085409: oct 2025 - oct 2025</v>
      </c>
      <c r="W164" s="9" t="n">
        <f aca="false">ROUND(RANDBETWEEN(100,5000)/100,0)</f>
        <v>16</v>
      </c>
      <c r="X164" s="9" t="n">
        <v>86863</v>
      </c>
      <c r="Z164" s="9" t="n">
        <f aca="false">ROUND(W164*X164-Y164,2)</f>
        <v>1389808</v>
      </c>
      <c r="AA164" s="10" t="n">
        <v>0.21</v>
      </c>
      <c r="AB164" s="11" t="n">
        <f aca="false">ROUND(IFERROR(Z164*AA164,0),2)</f>
        <v>291859.68</v>
      </c>
      <c r="AC164" s="11" t="n">
        <f aca="false">AB164+Z164</f>
        <v>1681667.68</v>
      </c>
      <c r="AD164" s="5"/>
      <c r="AE164" s="12"/>
      <c r="AF164" s="12"/>
      <c r="AG164" s="13"/>
      <c r="AH164" s="12"/>
      <c r="AI164" s="12"/>
      <c r="AJ164" s="14"/>
      <c r="AK164" s="9" t="n">
        <f aca="false">AI164*AJ164</f>
        <v>0</v>
      </c>
      <c r="AM164" s="15" t="str">
        <f aca="false">+A164</f>
        <v>NO</v>
      </c>
      <c r="AN164" s="15" t="n">
        <f aca="false">+B164</f>
        <v>30650940667</v>
      </c>
      <c r="AO164" s="15" t="str">
        <f aca="false">+C164</f>
        <v>Bustos &amp; Hope SH</v>
      </c>
      <c r="AP164" s="15" t="str">
        <f aca="false">+D164</f>
        <v>Responsable Inscripto</v>
      </c>
      <c r="AQ164" s="15" t="n">
        <f aca="false">E164</f>
        <v>64</v>
      </c>
      <c r="AR164" s="15" t="str">
        <f aca="false">TEXT(DAY(F164),"00")&amp;"/"&amp;TEXT(MONTH(F164),"00")&amp;"/"&amp;YEAR(F164)</f>
        <v>18/11/2025</v>
      </c>
      <c r="AS164" s="15" t="str">
        <f aca="false">TEXT(DAY(G164),"00")&amp;"/"&amp;TEXT(MONTH(G164),"00")&amp;"/"&amp;YEAR(G164)</f>
        <v>01/10/2025</v>
      </c>
      <c r="AT164" s="15" t="str">
        <f aca="false">TEXT(DAY(H164),"00")&amp;"/"&amp;TEXT(MONTH(H164),"00")&amp;"/"&amp;YEAR(H164)</f>
        <v>31/10/2025</v>
      </c>
      <c r="AU164" s="15" t="str">
        <f aca="false">TEXT(DAY(I164),"00")&amp;"/"&amp;TEXT(MONTH(I164),"00")&amp;"/"&amp;YEAR(I164)</f>
        <v>18/11/2025</v>
      </c>
      <c r="AV164" s="15" t="n">
        <f aca="false">IF(J164="","",J164)</f>
        <v>2</v>
      </c>
      <c r="AW164" s="15" t="n">
        <f aca="false">IFERROR(VLOOKUP(K164,TiposComprobantes!$B$2:$C$37,2,0),"")</f>
        <v>1</v>
      </c>
      <c r="AX164" s="15" t="n">
        <f aca="false">IFERROR(VLOOKUP(M164,TipoConceptos!$B$2:$C$4,2,0),"")</f>
        <v>2</v>
      </c>
      <c r="AY164" s="15" t="str">
        <f aca="false">N164</f>
        <v>Cuenta Corriente</v>
      </c>
      <c r="AZ164" s="15" t="n">
        <f aca="false">IFERROR(VLOOKUP(O164,CondicionReceptor!$B$2:$C$12,2,0),0)</f>
        <v>1</v>
      </c>
      <c r="BA164" s="15" t="n">
        <f aca="false">IFERROR(VLOOKUP(Q164,TiposDocumentos!$B$2:$C$37,2,0),99)</f>
        <v>80</v>
      </c>
      <c r="BB164" s="15" t="n">
        <f aca="false">R164</f>
        <v>30715085409</v>
      </c>
      <c r="BC164" s="15" t="str">
        <f aca="false">IF(S164="","",S164)</f>
        <v>CONDOMINIO INVERNADA</v>
      </c>
      <c r="BD164" s="15" t="str">
        <f aca="false">IF(T164="","",T164)</f>
        <v>Dom. Estudio 6120</v>
      </c>
      <c r="BE164" s="15" t="str">
        <f aca="false">IF(U164="","",U164)</f>
        <v>Dom. Recep.  6252</v>
      </c>
      <c r="BF164" s="15" t="str">
        <f aca="false">IF(V164="","",V164)</f>
        <v>Honorarios 30715085409: oct 2025 - oct 2025</v>
      </c>
      <c r="BG164" s="11" t="n">
        <f aca="false">IF(W164="","",W164)</f>
        <v>16</v>
      </c>
      <c r="BH164" s="11" t="n">
        <f aca="false">IF(X164="","",X164)</f>
        <v>86863</v>
      </c>
      <c r="BI164" s="15" t="n">
        <f aca="false">IF(Y164="",0,Y164)</f>
        <v>0</v>
      </c>
      <c r="BJ164" s="11" t="n">
        <f aca="false">IF(Z164="","",Z164)</f>
        <v>1389808</v>
      </c>
      <c r="BK164" s="15" t="n">
        <f aca="false">VLOOKUP(AA164,TiposIVA!$B$2:$C$11,2,0)</f>
        <v>5</v>
      </c>
      <c r="BL164" s="11" t="n">
        <f aca="false">IF(AB164="","",AB164)</f>
        <v>291859.68</v>
      </c>
      <c r="BM164" s="11" t="n">
        <f aca="false">IF(AC164="","",AC164)</f>
        <v>1681667.68</v>
      </c>
      <c r="BN164" s="16" t="str">
        <f aca="false">IFERROR(VLOOKUP(AD164,TiposComprobantes!$B$2:$C$37,2,0),"")</f>
        <v/>
      </c>
      <c r="BO164" s="16" t="str">
        <f aca="false">IF(AE164="","",AE164)</f>
        <v/>
      </c>
      <c r="BP164" s="16" t="str">
        <f aca="false">IF(AF164="","",AF164)</f>
        <v/>
      </c>
      <c r="BQ164" s="16" t="str">
        <f aca="false">IFERROR(VLOOKUP(AG164,TiposTributos!$B$1:$C$12,2,0),"")</f>
        <v/>
      </c>
      <c r="BR164" s="16" t="str">
        <f aca="false">IF(AH164="","",AH164)</f>
        <v/>
      </c>
      <c r="BS164" s="11" t="n">
        <f aca="false">AI164</f>
        <v>0</v>
      </c>
      <c r="BT164" s="11" t="n">
        <f aca="false">AJ164*100</f>
        <v>0</v>
      </c>
      <c r="BU164" s="11" t="n">
        <f aca="false">AK164</f>
        <v>0</v>
      </c>
      <c r="BW164" s="15" t="str">
        <f aca="false">IF(F164="","",CONCATENATE(AM164,"|'",AN164,"'|'",AO164,"'|'",AP164,"'|'",AQ164,"'|'",AR164,"'|'",AS164,"'|'",AT164,"'|'",AU164,"'|",AV164,"|",AW164,"|",AX164,"|'",AY164,"'|",AZ164,"|",BA164,"|",BB164,"|'",BC164,"'|'",BD164,"'|'",BE164,"'|'",BF164,"'|",BG164,"|",BH164,"|",BI164,"|",BJ164,"|",BK164,"|",BL164,"|",BM164,"|",BN164,"|",BO164,"|",BP164,"|",BQ164,"|'",BR164,"'|",BS164,"|",BT164,"|",BU164))</f>
        <v>NO|'30650940667'|'Bustos &amp; Hope SH'|'Responsable Inscripto'|'64'|'18/11/2025'|'01/10/2025'|'31/10/2025'|'18/11/2025'|2|1|2|'Cuenta Corriente'|1|80|30715085409|'CONDOMINIO INVERNADA'|'Dom. Estudio 6120'|'Dom. Recep.  6252'|'Honorarios 30715085409: oct 2025 - oct 2025'|16|86863|0|1389808|5|291859,68|1681667,68|||||''|0|0|0</v>
      </c>
    </row>
    <row r="165" customFormat="false" ht="12.75" hidden="false" customHeight="false" outlineLevel="0" collapsed="false">
      <c r="A165" s="5" t="s">
        <v>88</v>
      </c>
      <c r="B165" s="1" t="n">
        <v>30650940667</v>
      </c>
      <c r="C165" s="5" t="s">
        <v>38</v>
      </c>
      <c r="D165" s="5" t="s">
        <v>39</v>
      </c>
      <c r="E165" s="1" t="n">
        <v>65</v>
      </c>
      <c r="F165" s="6" t="n">
        <f aca="true">TODAY()</f>
        <v>45979</v>
      </c>
      <c r="G165" s="7" t="n">
        <f aca="false">DATE(YEAR(H165),MONTH(H165),1)</f>
        <v>45931</v>
      </c>
      <c r="H165" s="7" t="n">
        <f aca="false">EOMONTH(F165,-1)</f>
        <v>45961</v>
      </c>
      <c r="I165" s="7" t="n">
        <f aca="false">F165</f>
        <v>45979</v>
      </c>
      <c r="J165" s="1" t="n">
        <v>2</v>
      </c>
      <c r="K165" s="5" t="s">
        <v>40</v>
      </c>
      <c r="L165" s="8" t="str">
        <f aca="false">IF(K165="","",RIGHT(K165,1))</f>
        <v>A</v>
      </c>
      <c r="M165" s="5" t="s">
        <v>54</v>
      </c>
      <c r="N165" s="5" t="s">
        <v>42</v>
      </c>
      <c r="O165" s="5" t="s">
        <v>43</v>
      </c>
      <c r="P165" s="8" t="str">
        <f aca="false">IF(K165="","",VLOOKUP(O165,CondicionReceptor!$B$2:$D$12,3,0))</f>
        <v>A;M;C</v>
      </c>
      <c r="Q165" s="5" t="s">
        <v>44</v>
      </c>
      <c r="R165" s="1" t="n">
        <v>30717059111</v>
      </c>
      <c r="S165" s="5" t="s">
        <v>123</v>
      </c>
      <c r="T165" s="1" t="str">
        <f aca="false">"Dom. Estudio "&amp;RANDBETWEEN(1,10000)</f>
        <v>Dom. Estudio 9742</v>
      </c>
      <c r="U165" s="1" t="str">
        <f aca="false">"Dom. Recep.  "&amp;RANDBETWEEN(1,10000)</f>
        <v>Dom. Recep.  229</v>
      </c>
      <c r="V165" s="1" t="str">
        <f aca="false">"Honorarios "&amp;R165&amp;": "&amp;TEXT(G165,"mmm")&amp;" "&amp;YEAR(G165)&amp;" - "&amp;TEXT(H165,"mmm")&amp;" "&amp;YEAR(H165)</f>
        <v>Honorarios 30717059111: oct 2025 - oct 2025</v>
      </c>
      <c r="W165" s="9" t="n">
        <f aca="false">ROUND(RANDBETWEEN(100,5000)/100,0)</f>
        <v>19</v>
      </c>
      <c r="X165" s="9" t="n">
        <v>86863</v>
      </c>
      <c r="Z165" s="9" t="n">
        <f aca="false">ROUND(W165*X165-Y165,2)</f>
        <v>1650397</v>
      </c>
      <c r="AA165" s="10" t="n">
        <v>0.21</v>
      </c>
      <c r="AB165" s="11" t="n">
        <f aca="false">ROUND(IFERROR(Z165*AA165,0),2)</f>
        <v>346583.37</v>
      </c>
      <c r="AC165" s="11" t="n">
        <f aca="false">AB165+Z165</f>
        <v>1996980.37</v>
      </c>
      <c r="AD165" s="5"/>
      <c r="AE165" s="12"/>
      <c r="AF165" s="12"/>
      <c r="AG165" s="13"/>
      <c r="AH165" s="12"/>
      <c r="AI165" s="12"/>
      <c r="AJ165" s="14"/>
      <c r="AK165" s="9" t="n">
        <f aca="false">AI165*AJ165</f>
        <v>0</v>
      </c>
      <c r="AM165" s="15" t="str">
        <f aca="false">+A165</f>
        <v>NO</v>
      </c>
      <c r="AN165" s="15" t="n">
        <f aca="false">+B165</f>
        <v>30650940667</v>
      </c>
      <c r="AO165" s="15" t="str">
        <f aca="false">+C165</f>
        <v>Bustos &amp; Hope SH</v>
      </c>
      <c r="AP165" s="15" t="str">
        <f aca="false">+D165</f>
        <v>Responsable Inscripto</v>
      </c>
      <c r="AQ165" s="15" t="n">
        <f aca="false">E165</f>
        <v>65</v>
      </c>
      <c r="AR165" s="15" t="str">
        <f aca="false">TEXT(DAY(F165),"00")&amp;"/"&amp;TEXT(MONTH(F165),"00")&amp;"/"&amp;YEAR(F165)</f>
        <v>18/11/2025</v>
      </c>
      <c r="AS165" s="15" t="str">
        <f aca="false">TEXT(DAY(G165),"00")&amp;"/"&amp;TEXT(MONTH(G165),"00")&amp;"/"&amp;YEAR(G165)</f>
        <v>01/10/2025</v>
      </c>
      <c r="AT165" s="15" t="str">
        <f aca="false">TEXT(DAY(H165),"00")&amp;"/"&amp;TEXT(MONTH(H165),"00")&amp;"/"&amp;YEAR(H165)</f>
        <v>31/10/2025</v>
      </c>
      <c r="AU165" s="15" t="str">
        <f aca="false">TEXT(DAY(I165),"00")&amp;"/"&amp;TEXT(MONTH(I165),"00")&amp;"/"&amp;YEAR(I165)</f>
        <v>18/11/2025</v>
      </c>
      <c r="AV165" s="15" t="n">
        <f aca="false">IF(J165="","",J165)</f>
        <v>2</v>
      </c>
      <c r="AW165" s="15" t="n">
        <f aca="false">IFERROR(VLOOKUP(K165,TiposComprobantes!$B$2:$C$37,2,0),"")</f>
        <v>1</v>
      </c>
      <c r="AX165" s="15" t="n">
        <f aca="false">IFERROR(VLOOKUP(M165,TipoConceptos!$B$2:$C$4,2,0),"")</f>
        <v>2</v>
      </c>
      <c r="AY165" s="15" t="str">
        <f aca="false">N165</f>
        <v>Cuenta Corriente</v>
      </c>
      <c r="AZ165" s="15" t="n">
        <f aca="false">IFERROR(VLOOKUP(O165,CondicionReceptor!$B$2:$C$12,2,0),0)</f>
        <v>1</v>
      </c>
      <c r="BA165" s="15" t="n">
        <f aca="false">IFERROR(VLOOKUP(Q165,TiposDocumentos!$B$2:$C$37,2,0),99)</f>
        <v>80</v>
      </c>
      <c r="BB165" s="15" t="n">
        <f aca="false">R165</f>
        <v>30717059111</v>
      </c>
      <c r="BC165" s="15" t="str">
        <f aca="false">IF(S165="","",S165)</f>
        <v>CONDOMINIO SAN LORENZO</v>
      </c>
      <c r="BD165" s="15" t="str">
        <f aca="false">IF(T165="","",T165)</f>
        <v>Dom. Estudio 9742</v>
      </c>
      <c r="BE165" s="15" t="str">
        <f aca="false">IF(U165="","",U165)</f>
        <v>Dom. Recep.  229</v>
      </c>
      <c r="BF165" s="15" t="str">
        <f aca="false">IF(V165="","",V165)</f>
        <v>Honorarios 30717059111: oct 2025 - oct 2025</v>
      </c>
      <c r="BG165" s="11" t="n">
        <f aca="false">IF(W165="","",W165)</f>
        <v>19</v>
      </c>
      <c r="BH165" s="11" t="n">
        <f aca="false">IF(X165="","",X165)</f>
        <v>86863</v>
      </c>
      <c r="BI165" s="15" t="n">
        <f aca="false">IF(Y165="",0,Y165)</f>
        <v>0</v>
      </c>
      <c r="BJ165" s="11" t="n">
        <f aca="false">IF(Z165="","",Z165)</f>
        <v>1650397</v>
      </c>
      <c r="BK165" s="15" t="n">
        <f aca="false">VLOOKUP(AA165,TiposIVA!$B$2:$C$11,2,0)</f>
        <v>5</v>
      </c>
      <c r="BL165" s="11" t="n">
        <f aca="false">IF(AB165="","",AB165)</f>
        <v>346583.37</v>
      </c>
      <c r="BM165" s="11" t="n">
        <f aca="false">IF(AC165="","",AC165)</f>
        <v>1996980.37</v>
      </c>
      <c r="BN165" s="16" t="str">
        <f aca="false">IFERROR(VLOOKUP(AD165,TiposComprobantes!$B$2:$C$37,2,0),"")</f>
        <v/>
      </c>
      <c r="BO165" s="16" t="str">
        <f aca="false">IF(AE165="","",AE165)</f>
        <v/>
      </c>
      <c r="BP165" s="16" t="str">
        <f aca="false">IF(AF165="","",AF165)</f>
        <v/>
      </c>
      <c r="BQ165" s="16" t="str">
        <f aca="false">IFERROR(VLOOKUP(AG165,TiposTributos!$B$1:$C$12,2,0),"")</f>
        <v/>
      </c>
      <c r="BR165" s="16" t="str">
        <f aca="false">IF(AH165="","",AH165)</f>
        <v/>
      </c>
      <c r="BS165" s="11" t="n">
        <f aca="false">AI165</f>
        <v>0</v>
      </c>
      <c r="BT165" s="11" t="n">
        <f aca="false">AJ165*100</f>
        <v>0</v>
      </c>
      <c r="BU165" s="11" t="n">
        <f aca="false">AK165</f>
        <v>0</v>
      </c>
      <c r="BW165" s="15" t="str">
        <f aca="false">IF(F165="","",CONCATENATE(AM165,"|'",AN165,"'|'",AO165,"'|'",AP165,"'|'",AQ165,"'|'",AR165,"'|'",AS165,"'|'",AT165,"'|'",AU165,"'|",AV165,"|",AW165,"|",AX165,"|'",AY165,"'|",AZ165,"|",BA165,"|",BB165,"|'",BC165,"'|'",BD165,"'|'",BE165,"'|'",BF165,"'|",BG165,"|",BH165,"|",BI165,"|",BJ165,"|",BK165,"|",BL165,"|",BM165,"|",BN165,"|",BO165,"|",BP165,"|",BQ165,"|'",BR165,"'|",BS165,"|",BT165,"|",BU165))</f>
        <v>NO|'30650940667'|'Bustos &amp; Hope SH'|'Responsable Inscripto'|'65'|'18/11/2025'|'01/10/2025'|'31/10/2025'|'18/11/2025'|2|1|2|'Cuenta Corriente'|1|80|30717059111|'CONDOMINIO SAN LORENZO'|'Dom. Estudio 9742'|'Dom. Recep.  229'|'Honorarios 30717059111: oct 2025 - oct 2025'|19|86863|0|1650397|5|346583,37|1996980,37|||||''|0|0|0</v>
      </c>
    </row>
    <row r="166" customFormat="false" ht="12.75" hidden="false" customHeight="false" outlineLevel="0" collapsed="false">
      <c r="A166" s="5" t="s">
        <v>88</v>
      </c>
      <c r="B166" s="1" t="n">
        <v>30650940667</v>
      </c>
      <c r="C166" s="5" t="s">
        <v>38</v>
      </c>
      <c r="D166" s="5" t="s">
        <v>39</v>
      </c>
      <c r="E166" s="1" t="n">
        <v>66</v>
      </c>
      <c r="F166" s="6" t="n">
        <f aca="true">TODAY()</f>
        <v>45979</v>
      </c>
      <c r="G166" s="7" t="n">
        <f aca="false">DATE(YEAR(H166),MONTH(H166),1)</f>
        <v>45931</v>
      </c>
      <c r="H166" s="7" t="n">
        <f aca="false">EOMONTH(F166,-1)</f>
        <v>45961</v>
      </c>
      <c r="I166" s="7" t="n">
        <f aca="false">F166</f>
        <v>45979</v>
      </c>
      <c r="J166" s="1" t="n">
        <v>2</v>
      </c>
      <c r="K166" s="5" t="s">
        <v>40</v>
      </c>
      <c r="L166" s="8" t="str">
        <f aca="false">IF(K166="","",RIGHT(K166,1))</f>
        <v>A</v>
      </c>
      <c r="M166" s="5" t="s">
        <v>54</v>
      </c>
      <c r="N166" s="5" t="s">
        <v>42</v>
      </c>
      <c r="O166" s="5" t="s">
        <v>43</v>
      </c>
      <c r="P166" s="8" t="str">
        <f aca="false">IF(K166="","",VLOOKUP(O166,CondicionReceptor!$B$2:$D$12,3,0))</f>
        <v>A;M;C</v>
      </c>
      <c r="Q166" s="5" t="s">
        <v>44</v>
      </c>
      <c r="R166" s="1" t="n">
        <v>33532281259</v>
      </c>
      <c r="S166" s="5" t="s">
        <v>164</v>
      </c>
      <c r="T166" s="1" t="str">
        <f aca="false">"Dom. Estudio "&amp;RANDBETWEEN(1,10000)</f>
        <v>Dom. Estudio 3500</v>
      </c>
      <c r="U166" s="1" t="str">
        <f aca="false">"Dom. Recep.  "&amp;RANDBETWEEN(1,10000)</f>
        <v>Dom. Recep.  1627</v>
      </c>
      <c r="V166" s="1" t="str">
        <f aca="false">"Honorarios "&amp;R166&amp;": "&amp;TEXT(G166,"mmm")&amp;" "&amp;YEAR(G166)&amp;" - "&amp;TEXT(H166,"mmm")&amp;" "&amp;YEAR(H166)</f>
        <v>Honorarios 33532281259: oct 2025 - oct 2025</v>
      </c>
      <c r="W166" s="9" t="n">
        <f aca="false">ROUND(RANDBETWEEN(100,5000)/100,0)</f>
        <v>12</v>
      </c>
      <c r="X166" s="9" t="n">
        <v>86863</v>
      </c>
      <c r="Z166" s="9" t="n">
        <f aca="false">ROUND(W166*X166-Y166,2)</f>
        <v>1042356</v>
      </c>
      <c r="AA166" s="10" t="n">
        <v>0.21</v>
      </c>
      <c r="AB166" s="11" t="n">
        <f aca="false">ROUND(IFERROR(Z166*AA166,0),2)</f>
        <v>218894.76</v>
      </c>
      <c r="AC166" s="11" t="n">
        <f aca="false">AB166+Z166</f>
        <v>1261250.76</v>
      </c>
      <c r="AD166" s="5"/>
      <c r="AE166" s="12"/>
      <c r="AF166" s="12"/>
      <c r="AG166" s="13"/>
      <c r="AH166" s="12"/>
      <c r="AI166" s="12"/>
      <c r="AJ166" s="14"/>
      <c r="AK166" s="9" t="n">
        <f aca="false">AI166*AJ166</f>
        <v>0</v>
      </c>
      <c r="AM166" s="15" t="str">
        <f aca="false">+A166</f>
        <v>NO</v>
      </c>
      <c r="AN166" s="15" t="n">
        <f aca="false">+B166</f>
        <v>30650940667</v>
      </c>
      <c r="AO166" s="15" t="str">
        <f aca="false">+C166</f>
        <v>Bustos &amp; Hope SH</v>
      </c>
      <c r="AP166" s="15" t="str">
        <f aca="false">+D166</f>
        <v>Responsable Inscripto</v>
      </c>
      <c r="AQ166" s="15" t="n">
        <f aca="false">E166</f>
        <v>66</v>
      </c>
      <c r="AR166" s="15" t="str">
        <f aca="false">TEXT(DAY(F166),"00")&amp;"/"&amp;TEXT(MONTH(F166),"00")&amp;"/"&amp;YEAR(F166)</f>
        <v>18/11/2025</v>
      </c>
      <c r="AS166" s="15" t="str">
        <f aca="false">TEXT(DAY(G166),"00")&amp;"/"&amp;TEXT(MONTH(G166),"00")&amp;"/"&amp;YEAR(G166)</f>
        <v>01/10/2025</v>
      </c>
      <c r="AT166" s="15" t="str">
        <f aca="false">TEXT(DAY(H166),"00")&amp;"/"&amp;TEXT(MONTH(H166),"00")&amp;"/"&amp;YEAR(H166)</f>
        <v>31/10/2025</v>
      </c>
      <c r="AU166" s="15" t="str">
        <f aca="false">TEXT(DAY(I166),"00")&amp;"/"&amp;TEXT(MONTH(I166),"00")&amp;"/"&amp;YEAR(I166)</f>
        <v>18/11/2025</v>
      </c>
      <c r="AV166" s="15" t="n">
        <f aca="false">IF(J166="","",J166)</f>
        <v>2</v>
      </c>
      <c r="AW166" s="15" t="n">
        <f aca="false">IFERROR(VLOOKUP(K166,TiposComprobantes!$B$2:$C$37,2,0),"")</f>
        <v>1</v>
      </c>
      <c r="AX166" s="15" t="n">
        <f aca="false">IFERROR(VLOOKUP(M166,TipoConceptos!$B$2:$C$4,2,0),"")</f>
        <v>2</v>
      </c>
      <c r="AY166" s="15" t="str">
        <f aca="false">N166</f>
        <v>Cuenta Corriente</v>
      </c>
      <c r="AZ166" s="15" t="n">
        <f aca="false">IFERROR(VLOOKUP(O166,CondicionReceptor!$B$2:$C$12,2,0),0)</f>
        <v>1</v>
      </c>
      <c r="BA166" s="15" t="n">
        <f aca="false">IFERROR(VLOOKUP(Q166,TiposDocumentos!$B$2:$C$37,2,0),99)</f>
        <v>80</v>
      </c>
      <c r="BB166" s="15" t="n">
        <f aca="false">R166</f>
        <v>33532281259</v>
      </c>
      <c r="BC166" s="15" t="str">
        <f aca="false">IF(S166="","",S166)</f>
        <v>COOPERATIVA FEDERAL AGRICOLA GANADERA DE URDINARRAIN LTDA</v>
      </c>
      <c r="BD166" s="15" t="str">
        <f aca="false">IF(T166="","",T166)</f>
        <v>Dom. Estudio 3500</v>
      </c>
      <c r="BE166" s="15" t="str">
        <f aca="false">IF(U166="","",U166)</f>
        <v>Dom. Recep.  1627</v>
      </c>
      <c r="BF166" s="15" t="str">
        <f aca="false">IF(V166="","",V166)</f>
        <v>Honorarios 33532281259: oct 2025 - oct 2025</v>
      </c>
      <c r="BG166" s="11" t="n">
        <f aca="false">IF(W166="","",W166)</f>
        <v>12</v>
      </c>
      <c r="BH166" s="11" t="n">
        <f aca="false">IF(X166="","",X166)</f>
        <v>86863</v>
      </c>
      <c r="BI166" s="15" t="n">
        <f aca="false">IF(Y166="",0,Y166)</f>
        <v>0</v>
      </c>
      <c r="BJ166" s="11" t="n">
        <f aca="false">IF(Z166="","",Z166)</f>
        <v>1042356</v>
      </c>
      <c r="BK166" s="15" t="n">
        <f aca="false">VLOOKUP(AA166,TiposIVA!$B$2:$C$11,2,0)</f>
        <v>5</v>
      </c>
      <c r="BL166" s="11" t="n">
        <f aca="false">IF(AB166="","",AB166)</f>
        <v>218894.76</v>
      </c>
      <c r="BM166" s="11" t="n">
        <f aca="false">IF(AC166="","",AC166)</f>
        <v>1261250.76</v>
      </c>
      <c r="BN166" s="16" t="str">
        <f aca="false">IFERROR(VLOOKUP(AD166,TiposComprobantes!$B$2:$C$37,2,0),"")</f>
        <v/>
      </c>
      <c r="BO166" s="16" t="str">
        <f aca="false">IF(AE166="","",AE166)</f>
        <v/>
      </c>
      <c r="BP166" s="16" t="str">
        <f aca="false">IF(AF166="","",AF166)</f>
        <v/>
      </c>
      <c r="BQ166" s="16" t="str">
        <f aca="false">IFERROR(VLOOKUP(AG166,TiposTributos!$B$1:$C$12,2,0),"")</f>
        <v/>
      </c>
      <c r="BR166" s="16" t="str">
        <f aca="false">IF(AH166="","",AH166)</f>
        <v/>
      </c>
      <c r="BS166" s="11" t="n">
        <f aca="false">AI166</f>
        <v>0</v>
      </c>
      <c r="BT166" s="11" t="n">
        <f aca="false">AJ166*100</f>
        <v>0</v>
      </c>
      <c r="BU166" s="11" t="n">
        <f aca="false">AK166</f>
        <v>0</v>
      </c>
      <c r="BW166" s="15" t="str">
        <f aca="false">IF(F166="","",CONCATENATE(AM166,"|'",AN166,"'|'",AO166,"'|'",AP166,"'|'",AQ166,"'|'",AR166,"'|'",AS166,"'|'",AT166,"'|'",AU166,"'|",AV166,"|",AW166,"|",AX166,"|'",AY166,"'|",AZ166,"|",BA166,"|",BB166,"|'",BC166,"'|'",BD166,"'|'",BE166,"'|'",BF166,"'|",BG166,"|",BH166,"|",BI166,"|",BJ166,"|",BK166,"|",BL166,"|",BM166,"|",BN166,"|",BO166,"|",BP166,"|",BQ166,"|'",BR166,"'|",BS166,"|",BT166,"|",BU166))</f>
        <v>NO|'30650940667'|'Bustos &amp; Hope SH'|'Responsable Inscripto'|'66'|'18/11/2025'|'01/10/2025'|'31/10/2025'|'18/11/2025'|2|1|2|'Cuenta Corriente'|1|80|33532281259|'COOPERATIVA FEDERAL AGRICOLA GANADERA DE URDINARRAIN LTDA'|'Dom. Estudio 3500'|'Dom. Recep.  1627'|'Honorarios 33532281259: oct 2025 - oct 2025'|12|86863|0|1042356|5|218894,76|1261250,76|||||''|0|0|0</v>
      </c>
    </row>
    <row r="167" customFormat="false" ht="12.75" hidden="false" customHeight="false" outlineLevel="0" collapsed="false">
      <c r="A167" s="5" t="s">
        <v>88</v>
      </c>
      <c r="B167" s="1" t="n">
        <v>30650940667</v>
      </c>
      <c r="C167" s="5" t="s">
        <v>38</v>
      </c>
      <c r="D167" s="5" t="s">
        <v>39</v>
      </c>
      <c r="E167" s="1" t="n">
        <v>67</v>
      </c>
      <c r="F167" s="6" t="n">
        <f aca="true">TODAY()</f>
        <v>45979</v>
      </c>
      <c r="G167" s="7" t="n">
        <f aca="false">DATE(YEAR(H167),MONTH(H167),1)</f>
        <v>45931</v>
      </c>
      <c r="H167" s="7" t="n">
        <f aca="false">EOMONTH(F167,-1)</f>
        <v>45961</v>
      </c>
      <c r="I167" s="7" t="n">
        <f aca="false">F167</f>
        <v>45979</v>
      </c>
      <c r="J167" s="1" t="n">
        <v>2</v>
      </c>
      <c r="K167" s="5" t="s">
        <v>40</v>
      </c>
      <c r="L167" s="8" t="str">
        <f aca="false">IF(K167="","",RIGHT(K167,1))</f>
        <v>A</v>
      </c>
      <c r="M167" s="5" t="s">
        <v>54</v>
      </c>
      <c r="N167" s="5" t="s">
        <v>42</v>
      </c>
      <c r="O167" s="5" t="s">
        <v>128</v>
      </c>
      <c r="P167" s="8" t="str">
        <f aca="false">IF(K167="","",VLOOKUP(O167,CondicionReceptor!$B$2:$D$12,3,0))</f>
        <v>A;M;C</v>
      </c>
      <c r="Q167" s="5" t="s">
        <v>44</v>
      </c>
      <c r="R167" s="1" t="n">
        <v>27171709925</v>
      </c>
      <c r="S167" s="5" t="s">
        <v>165</v>
      </c>
      <c r="T167" s="1" t="str">
        <f aca="false">"Dom. Estudio "&amp;RANDBETWEEN(1,10000)</f>
        <v>Dom. Estudio 1921</v>
      </c>
      <c r="U167" s="1" t="str">
        <f aca="false">"Dom. Recep.  "&amp;RANDBETWEEN(1,10000)</f>
        <v>Dom. Recep.  9881</v>
      </c>
      <c r="V167" s="1" t="str">
        <f aca="false">"Honorarios "&amp;R167&amp;": "&amp;TEXT(G167,"mmm")&amp;" "&amp;YEAR(G167)&amp;" - "&amp;TEXT(H167,"mmm")&amp;" "&amp;YEAR(H167)</f>
        <v>Honorarios 27171709925: oct 2025 - oct 2025</v>
      </c>
      <c r="W167" s="9" t="n">
        <f aca="false">ROUND(RANDBETWEEN(100,5000)/100,0)</f>
        <v>2</v>
      </c>
      <c r="X167" s="9" t="n">
        <v>86863</v>
      </c>
      <c r="Z167" s="9" t="n">
        <f aca="false">ROUND(W167*X167-Y167,2)</f>
        <v>173726</v>
      </c>
      <c r="AA167" s="10" t="n">
        <v>0.21</v>
      </c>
      <c r="AB167" s="11" t="n">
        <f aca="false">ROUND(IFERROR(Z167*AA167,0),2)</f>
        <v>36482.46</v>
      </c>
      <c r="AC167" s="11" t="n">
        <f aca="false">AB167+Z167</f>
        <v>210208.46</v>
      </c>
      <c r="AD167" s="5"/>
      <c r="AE167" s="12"/>
      <c r="AF167" s="12"/>
      <c r="AG167" s="13"/>
      <c r="AH167" s="12"/>
      <c r="AI167" s="12"/>
      <c r="AJ167" s="14"/>
      <c r="AK167" s="9" t="n">
        <f aca="false">AI167*AJ167</f>
        <v>0</v>
      </c>
      <c r="AM167" s="15" t="str">
        <f aca="false">+A167</f>
        <v>NO</v>
      </c>
      <c r="AN167" s="15" t="n">
        <f aca="false">+B167</f>
        <v>30650940667</v>
      </c>
      <c r="AO167" s="15" t="str">
        <f aca="false">+C167</f>
        <v>Bustos &amp; Hope SH</v>
      </c>
      <c r="AP167" s="15" t="str">
        <f aca="false">+D167</f>
        <v>Responsable Inscripto</v>
      </c>
      <c r="AQ167" s="15" t="n">
        <f aca="false">E167</f>
        <v>67</v>
      </c>
      <c r="AR167" s="15" t="str">
        <f aca="false">TEXT(DAY(F167),"00")&amp;"/"&amp;TEXT(MONTH(F167),"00")&amp;"/"&amp;YEAR(F167)</f>
        <v>18/11/2025</v>
      </c>
      <c r="AS167" s="15" t="str">
        <f aca="false">TEXT(DAY(G167),"00")&amp;"/"&amp;TEXT(MONTH(G167),"00")&amp;"/"&amp;YEAR(G167)</f>
        <v>01/10/2025</v>
      </c>
      <c r="AT167" s="15" t="str">
        <f aca="false">TEXT(DAY(H167),"00")&amp;"/"&amp;TEXT(MONTH(H167),"00")&amp;"/"&amp;YEAR(H167)</f>
        <v>31/10/2025</v>
      </c>
      <c r="AU167" s="15" t="str">
        <f aca="false">TEXT(DAY(I167),"00")&amp;"/"&amp;TEXT(MONTH(I167),"00")&amp;"/"&amp;YEAR(I167)</f>
        <v>18/11/2025</v>
      </c>
      <c r="AV167" s="15" t="n">
        <f aca="false">IF(J167="","",J167)</f>
        <v>2</v>
      </c>
      <c r="AW167" s="15" t="n">
        <f aca="false">IFERROR(VLOOKUP(K167,TiposComprobantes!$B$2:$C$37,2,0),"")</f>
        <v>1</v>
      </c>
      <c r="AX167" s="15" t="n">
        <f aca="false">IFERROR(VLOOKUP(M167,TipoConceptos!$B$2:$C$4,2,0),"")</f>
        <v>2</v>
      </c>
      <c r="AY167" s="15" t="str">
        <f aca="false">N167</f>
        <v>Cuenta Corriente</v>
      </c>
      <c r="AZ167" s="15" t="n">
        <f aca="false">IFERROR(VLOOKUP(O167,CondicionReceptor!$B$2:$C$12,2,0),0)</f>
        <v>6</v>
      </c>
      <c r="BA167" s="15" t="n">
        <f aca="false">IFERROR(VLOOKUP(Q167,TiposDocumentos!$B$2:$C$37,2,0),99)</f>
        <v>80</v>
      </c>
      <c r="BB167" s="15" t="n">
        <f aca="false">R167</f>
        <v>27171709925</v>
      </c>
      <c r="BC167" s="15" t="str">
        <f aca="false">IF(S167="","",S167)</f>
        <v>CORONAS ALINE MARIA</v>
      </c>
      <c r="BD167" s="15" t="str">
        <f aca="false">IF(T167="","",T167)</f>
        <v>Dom. Estudio 1921</v>
      </c>
      <c r="BE167" s="15" t="str">
        <f aca="false">IF(U167="","",U167)</f>
        <v>Dom. Recep.  9881</v>
      </c>
      <c r="BF167" s="15" t="str">
        <f aca="false">IF(V167="","",V167)</f>
        <v>Honorarios 27171709925: oct 2025 - oct 2025</v>
      </c>
      <c r="BG167" s="11" t="n">
        <f aca="false">IF(W167="","",W167)</f>
        <v>2</v>
      </c>
      <c r="BH167" s="11" t="n">
        <f aca="false">IF(X167="","",X167)</f>
        <v>86863</v>
      </c>
      <c r="BI167" s="15" t="n">
        <f aca="false">IF(Y167="",0,Y167)</f>
        <v>0</v>
      </c>
      <c r="BJ167" s="11" t="n">
        <f aca="false">IF(Z167="","",Z167)</f>
        <v>173726</v>
      </c>
      <c r="BK167" s="15" t="n">
        <f aca="false">VLOOKUP(AA167,TiposIVA!$B$2:$C$11,2,0)</f>
        <v>5</v>
      </c>
      <c r="BL167" s="11" t="n">
        <f aca="false">IF(AB167="","",AB167)</f>
        <v>36482.46</v>
      </c>
      <c r="BM167" s="11" t="n">
        <f aca="false">IF(AC167="","",AC167)</f>
        <v>210208.46</v>
      </c>
      <c r="BN167" s="16" t="str">
        <f aca="false">IFERROR(VLOOKUP(AD167,TiposComprobantes!$B$2:$C$37,2,0),"")</f>
        <v/>
      </c>
      <c r="BO167" s="16" t="str">
        <f aca="false">IF(AE167="","",AE167)</f>
        <v/>
      </c>
      <c r="BP167" s="16" t="str">
        <f aca="false">IF(AF167="","",AF167)</f>
        <v/>
      </c>
      <c r="BQ167" s="16" t="str">
        <f aca="false">IFERROR(VLOOKUP(AG167,TiposTributos!$B$1:$C$12,2,0),"")</f>
        <v/>
      </c>
      <c r="BR167" s="16" t="str">
        <f aca="false">IF(AH167="","",AH167)</f>
        <v/>
      </c>
      <c r="BS167" s="11" t="n">
        <f aca="false">AI167</f>
        <v>0</v>
      </c>
      <c r="BT167" s="11" t="n">
        <f aca="false">AJ167*100</f>
        <v>0</v>
      </c>
      <c r="BU167" s="11" t="n">
        <f aca="false">AK167</f>
        <v>0</v>
      </c>
      <c r="BW167" s="15" t="str">
        <f aca="false">IF(F167="","",CONCATENATE(AM167,"|'",AN167,"'|'",AO167,"'|'",AP167,"'|'",AQ167,"'|'",AR167,"'|'",AS167,"'|'",AT167,"'|'",AU167,"'|",AV167,"|",AW167,"|",AX167,"|'",AY167,"'|",AZ167,"|",BA167,"|",BB167,"|'",BC167,"'|'",BD167,"'|'",BE167,"'|'",BF167,"'|",BG167,"|",BH167,"|",BI167,"|",BJ167,"|",BK167,"|",BL167,"|",BM167,"|",BN167,"|",BO167,"|",BP167,"|",BQ167,"|'",BR167,"'|",BS167,"|",BT167,"|",BU167))</f>
        <v>NO|'30650940667'|'Bustos &amp; Hope SH'|'Responsable Inscripto'|'67'|'18/11/2025'|'01/10/2025'|'31/10/2025'|'18/11/2025'|2|1|2|'Cuenta Corriente'|6|80|27171709925|'CORONAS ALINE MARIA'|'Dom. Estudio 1921'|'Dom. Recep.  9881'|'Honorarios 27171709925: oct 2025 - oct 2025'|2|86863|0|173726|5|36482,46|210208,46|||||''|0|0|0</v>
      </c>
    </row>
    <row r="168" customFormat="false" ht="12.75" hidden="false" customHeight="false" outlineLevel="0" collapsed="false">
      <c r="A168" s="5" t="s">
        <v>88</v>
      </c>
      <c r="B168" s="1" t="n">
        <v>30650940667</v>
      </c>
      <c r="C168" s="5" t="s">
        <v>38</v>
      </c>
      <c r="D168" s="5" t="s">
        <v>39</v>
      </c>
      <c r="E168" s="1" t="n">
        <v>68</v>
      </c>
      <c r="F168" s="6" t="n">
        <f aca="true">TODAY()</f>
        <v>45979</v>
      </c>
      <c r="G168" s="7" t="n">
        <f aca="false">DATE(YEAR(H168),MONTH(H168),1)</f>
        <v>45931</v>
      </c>
      <c r="H168" s="7" t="n">
        <f aca="false">EOMONTH(F168,-1)</f>
        <v>45961</v>
      </c>
      <c r="I168" s="7" t="n">
        <f aca="false">F168</f>
        <v>45979</v>
      </c>
      <c r="J168" s="1" t="n">
        <v>2</v>
      </c>
      <c r="K168" s="5" t="s">
        <v>40</v>
      </c>
      <c r="L168" s="8" t="str">
        <f aca="false">IF(K168="","",RIGHT(K168,1))</f>
        <v>A</v>
      </c>
      <c r="M168" s="5" t="s">
        <v>54</v>
      </c>
      <c r="N168" s="5" t="s">
        <v>42</v>
      </c>
      <c r="O168" s="5" t="s">
        <v>128</v>
      </c>
      <c r="P168" s="8" t="str">
        <f aca="false">IF(K168="","",VLOOKUP(O168,CondicionReceptor!$B$2:$D$12,3,0))</f>
        <v>A;M;C</v>
      </c>
      <c r="Q168" s="5" t="s">
        <v>44</v>
      </c>
      <c r="R168" s="1" t="n">
        <v>20208993462</v>
      </c>
      <c r="S168" s="5" t="s">
        <v>166</v>
      </c>
      <c r="T168" s="1" t="str">
        <f aca="false">"Dom. Estudio "&amp;RANDBETWEEN(1,10000)</f>
        <v>Dom. Estudio 5490</v>
      </c>
      <c r="U168" s="1" t="str">
        <f aca="false">"Dom. Recep.  "&amp;RANDBETWEEN(1,10000)</f>
        <v>Dom. Recep.  6708</v>
      </c>
      <c r="V168" s="1" t="str">
        <f aca="false">"Honorarios "&amp;R168&amp;": "&amp;TEXT(G168,"mmm")&amp;" "&amp;YEAR(G168)&amp;" - "&amp;TEXT(H168,"mmm")&amp;" "&amp;YEAR(H168)</f>
        <v>Honorarios 20208993462: oct 2025 - oct 2025</v>
      </c>
      <c r="W168" s="9" t="n">
        <f aca="false">ROUND(RANDBETWEEN(100,5000)/100,0)</f>
        <v>41</v>
      </c>
      <c r="X168" s="9" t="n">
        <v>86863</v>
      </c>
      <c r="Z168" s="9" t="n">
        <f aca="false">ROUND(W168*X168-Y168,2)</f>
        <v>3561383</v>
      </c>
      <c r="AA168" s="10" t="n">
        <v>0.21</v>
      </c>
      <c r="AB168" s="11" t="n">
        <f aca="false">ROUND(IFERROR(Z168*AA168,0),2)</f>
        <v>747890.43</v>
      </c>
      <c r="AC168" s="11" t="n">
        <f aca="false">AB168+Z168</f>
        <v>4309273.43</v>
      </c>
      <c r="AD168" s="5"/>
      <c r="AE168" s="12"/>
      <c r="AF168" s="12"/>
      <c r="AG168" s="13"/>
      <c r="AH168" s="12"/>
      <c r="AI168" s="12"/>
      <c r="AJ168" s="14"/>
      <c r="AK168" s="9" t="n">
        <f aca="false">AI168*AJ168</f>
        <v>0</v>
      </c>
      <c r="AM168" s="15" t="str">
        <f aca="false">+A168</f>
        <v>NO</v>
      </c>
      <c r="AN168" s="15" t="n">
        <f aca="false">+B168</f>
        <v>30650940667</v>
      </c>
      <c r="AO168" s="15" t="str">
        <f aca="false">+C168</f>
        <v>Bustos &amp; Hope SH</v>
      </c>
      <c r="AP168" s="15" t="str">
        <f aca="false">+D168</f>
        <v>Responsable Inscripto</v>
      </c>
      <c r="AQ168" s="15" t="n">
        <f aca="false">E168</f>
        <v>68</v>
      </c>
      <c r="AR168" s="15" t="str">
        <f aca="false">TEXT(DAY(F168),"00")&amp;"/"&amp;TEXT(MONTH(F168),"00")&amp;"/"&amp;YEAR(F168)</f>
        <v>18/11/2025</v>
      </c>
      <c r="AS168" s="15" t="str">
        <f aca="false">TEXT(DAY(G168),"00")&amp;"/"&amp;TEXT(MONTH(G168),"00")&amp;"/"&amp;YEAR(G168)</f>
        <v>01/10/2025</v>
      </c>
      <c r="AT168" s="15" t="str">
        <f aca="false">TEXT(DAY(H168),"00")&amp;"/"&amp;TEXT(MONTH(H168),"00")&amp;"/"&amp;YEAR(H168)</f>
        <v>31/10/2025</v>
      </c>
      <c r="AU168" s="15" t="str">
        <f aca="false">TEXT(DAY(I168),"00")&amp;"/"&amp;TEXT(MONTH(I168),"00")&amp;"/"&amp;YEAR(I168)</f>
        <v>18/11/2025</v>
      </c>
      <c r="AV168" s="15" t="n">
        <f aca="false">IF(J168="","",J168)</f>
        <v>2</v>
      </c>
      <c r="AW168" s="15" t="n">
        <f aca="false">IFERROR(VLOOKUP(K168,TiposComprobantes!$B$2:$C$37,2,0),"")</f>
        <v>1</v>
      </c>
      <c r="AX168" s="15" t="n">
        <f aca="false">IFERROR(VLOOKUP(M168,TipoConceptos!$B$2:$C$4,2,0),"")</f>
        <v>2</v>
      </c>
      <c r="AY168" s="15" t="str">
        <f aca="false">N168</f>
        <v>Cuenta Corriente</v>
      </c>
      <c r="AZ168" s="15" t="n">
        <f aca="false">IFERROR(VLOOKUP(O168,CondicionReceptor!$B$2:$C$12,2,0),0)</f>
        <v>6</v>
      </c>
      <c r="BA168" s="15" t="n">
        <f aca="false">IFERROR(VLOOKUP(Q168,TiposDocumentos!$B$2:$C$37,2,0),99)</f>
        <v>80</v>
      </c>
      <c r="BB168" s="15" t="n">
        <f aca="false">R168</f>
        <v>20208993462</v>
      </c>
      <c r="BC168" s="15" t="str">
        <f aca="false">IF(S168="","",S168)</f>
        <v>CORRALES CAMBLONG FERNANDO LUIS</v>
      </c>
      <c r="BD168" s="15" t="str">
        <f aca="false">IF(T168="","",T168)</f>
        <v>Dom. Estudio 5490</v>
      </c>
      <c r="BE168" s="15" t="str">
        <f aca="false">IF(U168="","",U168)</f>
        <v>Dom. Recep.  6708</v>
      </c>
      <c r="BF168" s="15" t="str">
        <f aca="false">IF(V168="","",V168)</f>
        <v>Honorarios 20208993462: oct 2025 - oct 2025</v>
      </c>
      <c r="BG168" s="11" t="n">
        <f aca="false">IF(W168="","",W168)</f>
        <v>41</v>
      </c>
      <c r="BH168" s="11" t="n">
        <f aca="false">IF(X168="","",X168)</f>
        <v>86863</v>
      </c>
      <c r="BI168" s="15" t="n">
        <f aca="false">IF(Y168="",0,Y168)</f>
        <v>0</v>
      </c>
      <c r="BJ168" s="11" t="n">
        <f aca="false">IF(Z168="","",Z168)</f>
        <v>3561383</v>
      </c>
      <c r="BK168" s="15" t="n">
        <f aca="false">VLOOKUP(AA168,TiposIVA!$B$2:$C$11,2,0)</f>
        <v>5</v>
      </c>
      <c r="BL168" s="11" t="n">
        <f aca="false">IF(AB168="","",AB168)</f>
        <v>747890.43</v>
      </c>
      <c r="BM168" s="11" t="n">
        <f aca="false">IF(AC168="","",AC168)</f>
        <v>4309273.43</v>
      </c>
      <c r="BN168" s="16" t="str">
        <f aca="false">IFERROR(VLOOKUP(AD168,TiposComprobantes!$B$2:$C$37,2,0),"")</f>
        <v/>
      </c>
      <c r="BO168" s="16" t="str">
        <f aca="false">IF(AE168="","",AE168)</f>
        <v/>
      </c>
      <c r="BP168" s="16" t="str">
        <f aca="false">IF(AF168="","",AF168)</f>
        <v/>
      </c>
      <c r="BQ168" s="16" t="str">
        <f aca="false">IFERROR(VLOOKUP(AG168,TiposTributos!$B$1:$C$12,2,0),"")</f>
        <v/>
      </c>
      <c r="BR168" s="16" t="str">
        <f aca="false">IF(AH168="","",AH168)</f>
        <v/>
      </c>
      <c r="BS168" s="11" t="n">
        <f aca="false">AI168</f>
        <v>0</v>
      </c>
      <c r="BT168" s="11" t="n">
        <f aca="false">AJ168*100</f>
        <v>0</v>
      </c>
      <c r="BU168" s="11" t="n">
        <f aca="false">AK168</f>
        <v>0</v>
      </c>
      <c r="BW168" s="15" t="str">
        <f aca="false">IF(F168="","",CONCATENATE(AM168,"|'",AN168,"'|'",AO168,"'|'",AP168,"'|'",AQ168,"'|'",AR168,"'|'",AS168,"'|'",AT168,"'|'",AU168,"'|",AV168,"|",AW168,"|",AX168,"|'",AY168,"'|",AZ168,"|",BA168,"|",BB168,"|'",BC168,"'|'",BD168,"'|'",BE168,"'|'",BF168,"'|",BG168,"|",BH168,"|",BI168,"|",BJ168,"|",BK168,"|",BL168,"|",BM168,"|",BN168,"|",BO168,"|",BP168,"|",BQ168,"|'",BR168,"'|",BS168,"|",BT168,"|",BU168))</f>
        <v>NO|'30650940667'|'Bustos &amp; Hope SH'|'Responsable Inscripto'|'68'|'18/11/2025'|'01/10/2025'|'31/10/2025'|'18/11/2025'|2|1|2|'Cuenta Corriente'|6|80|20208993462|'CORRALES CAMBLONG FERNANDO LUIS'|'Dom. Estudio 5490'|'Dom. Recep.  6708'|'Honorarios 20208993462: oct 2025 - oct 2025'|41|86863|0|3561383|5|747890,43|4309273,43|||||''|0|0|0</v>
      </c>
    </row>
    <row r="169" customFormat="false" ht="12.75" hidden="false" customHeight="false" outlineLevel="0" collapsed="false">
      <c r="A169" s="5" t="s">
        <v>88</v>
      </c>
      <c r="B169" s="1" t="n">
        <v>30650940667</v>
      </c>
      <c r="C169" s="5" t="s">
        <v>38</v>
      </c>
      <c r="D169" s="5" t="s">
        <v>39</v>
      </c>
      <c r="E169" s="1" t="n">
        <v>69</v>
      </c>
      <c r="F169" s="6" t="n">
        <f aca="true">TODAY()</f>
        <v>45979</v>
      </c>
      <c r="G169" s="7" t="n">
        <f aca="false">DATE(YEAR(H169),MONTH(H169),1)</f>
        <v>45931</v>
      </c>
      <c r="H169" s="7" t="n">
        <f aca="false">EOMONTH(F169,-1)</f>
        <v>45961</v>
      </c>
      <c r="I169" s="7" t="n">
        <f aca="false">F169</f>
        <v>45979</v>
      </c>
      <c r="J169" s="1" t="n">
        <v>2</v>
      </c>
      <c r="K169" s="5" t="s">
        <v>40</v>
      </c>
      <c r="L169" s="8" t="str">
        <f aca="false">IF(K169="","",RIGHT(K169,1))</f>
        <v>A</v>
      </c>
      <c r="M169" s="5" t="s">
        <v>54</v>
      </c>
      <c r="N169" s="5" t="s">
        <v>42</v>
      </c>
      <c r="O169" s="5" t="s">
        <v>128</v>
      </c>
      <c r="P169" s="8" t="str">
        <f aca="false">IF(K169="","",VLOOKUP(O169,CondicionReceptor!$B$2:$D$12,3,0))</f>
        <v>A;M;C</v>
      </c>
      <c r="Q169" s="5" t="s">
        <v>44</v>
      </c>
      <c r="R169" s="1" t="n">
        <v>20337351108</v>
      </c>
      <c r="S169" s="5" t="s">
        <v>167</v>
      </c>
      <c r="T169" s="1" t="str">
        <f aca="false">"Dom. Estudio "&amp;RANDBETWEEN(1,10000)</f>
        <v>Dom. Estudio 8334</v>
      </c>
      <c r="U169" s="1" t="str">
        <f aca="false">"Dom. Recep.  "&amp;RANDBETWEEN(1,10000)</f>
        <v>Dom. Recep.  4406</v>
      </c>
      <c r="V169" s="1" t="str">
        <f aca="false">"Honorarios "&amp;R169&amp;": "&amp;TEXT(G169,"mmm")&amp;" "&amp;YEAR(G169)&amp;" - "&amp;TEXT(H169,"mmm")&amp;" "&amp;YEAR(H169)</f>
        <v>Honorarios 20337351108: oct 2025 - oct 2025</v>
      </c>
      <c r="W169" s="9" t="n">
        <f aca="false">ROUND(RANDBETWEEN(100,5000)/100,0)</f>
        <v>15</v>
      </c>
      <c r="X169" s="9" t="n">
        <v>86863</v>
      </c>
      <c r="Z169" s="9" t="n">
        <f aca="false">ROUND(W169*X169-Y169,2)</f>
        <v>1302945</v>
      </c>
      <c r="AA169" s="10" t="n">
        <v>0.21</v>
      </c>
      <c r="AB169" s="11" t="n">
        <f aca="false">ROUND(IFERROR(Z169*AA169,0),2)</f>
        <v>273618.45</v>
      </c>
      <c r="AC169" s="11" t="n">
        <f aca="false">AB169+Z169</f>
        <v>1576563.45</v>
      </c>
      <c r="AD169" s="5"/>
      <c r="AE169" s="12"/>
      <c r="AF169" s="12"/>
      <c r="AG169" s="13"/>
      <c r="AH169" s="12"/>
      <c r="AI169" s="12"/>
      <c r="AJ169" s="14"/>
      <c r="AK169" s="9" t="n">
        <f aca="false">AI169*AJ169</f>
        <v>0</v>
      </c>
      <c r="AM169" s="15" t="str">
        <f aca="false">+A169</f>
        <v>NO</v>
      </c>
      <c r="AN169" s="15" t="n">
        <f aca="false">+B169</f>
        <v>30650940667</v>
      </c>
      <c r="AO169" s="15" t="str">
        <f aca="false">+C169</f>
        <v>Bustos &amp; Hope SH</v>
      </c>
      <c r="AP169" s="15" t="str">
        <f aca="false">+D169</f>
        <v>Responsable Inscripto</v>
      </c>
      <c r="AQ169" s="15" t="n">
        <f aca="false">E169</f>
        <v>69</v>
      </c>
      <c r="AR169" s="15" t="str">
        <f aca="false">TEXT(DAY(F169),"00")&amp;"/"&amp;TEXT(MONTH(F169),"00")&amp;"/"&amp;YEAR(F169)</f>
        <v>18/11/2025</v>
      </c>
      <c r="AS169" s="15" t="str">
        <f aca="false">TEXT(DAY(G169),"00")&amp;"/"&amp;TEXT(MONTH(G169),"00")&amp;"/"&amp;YEAR(G169)</f>
        <v>01/10/2025</v>
      </c>
      <c r="AT169" s="15" t="str">
        <f aca="false">TEXT(DAY(H169),"00")&amp;"/"&amp;TEXT(MONTH(H169),"00")&amp;"/"&amp;YEAR(H169)</f>
        <v>31/10/2025</v>
      </c>
      <c r="AU169" s="15" t="str">
        <f aca="false">TEXT(DAY(I169),"00")&amp;"/"&amp;TEXT(MONTH(I169),"00")&amp;"/"&amp;YEAR(I169)</f>
        <v>18/11/2025</v>
      </c>
      <c r="AV169" s="15" t="n">
        <f aca="false">IF(J169="","",J169)</f>
        <v>2</v>
      </c>
      <c r="AW169" s="15" t="n">
        <f aca="false">IFERROR(VLOOKUP(K169,TiposComprobantes!$B$2:$C$37,2,0),"")</f>
        <v>1</v>
      </c>
      <c r="AX169" s="15" t="n">
        <f aca="false">IFERROR(VLOOKUP(M169,TipoConceptos!$B$2:$C$4,2,0),"")</f>
        <v>2</v>
      </c>
      <c r="AY169" s="15" t="str">
        <f aca="false">N169</f>
        <v>Cuenta Corriente</v>
      </c>
      <c r="AZ169" s="15" t="n">
        <f aca="false">IFERROR(VLOOKUP(O169,CondicionReceptor!$B$2:$C$12,2,0),0)</f>
        <v>6</v>
      </c>
      <c r="BA169" s="15" t="n">
        <f aca="false">IFERROR(VLOOKUP(Q169,TiposDocumentos!$B$2:$C$37,2,0),99)</f>
        <v>80</v>
      </c>
      <c r="BB169" s="15" t="n">
        <f aca="false">R169</f>
        <v>20337351108</v>
      </c>
      <c r="BC169" s="15" t="str">
        <f aca="false">IF(S169="","",S169)</f>
        <v>COSTA ALEJANDRO</v>
      </c>
      <c r="BD169" s="15" t="str">
        <f aca="false">IF(T169="","",T169)</f>
        <v>Dom. Estudio 8334</v>
      </c>
      <c r="BE169" s="15" t="str">
        <f aca="false">IF(U169="","",U169)</f>
        <v>Dom. Recep.  4406</v>
      </c>
      <c r="BF169" s="15" t="str">
        <f aca="false">IF(V169="","",V169)</f>
        <v>Honorarios 20337351108: oct 2025 - oct 2025</v>
      </c>
      <c r="BG169" s="11" t="n">
        <f aca="false">IF(W169="","",W169)</f>
        <v>15</v>
      </c>
      <c r="BH169" s="11" t="n">
        <f aca="false">IF(X169="","",X169)</f>
        <v>86863</v>
      </c>
      <c r="BI169" s="15" t="n">
        <f aca="false">IF(Y169="",0,Y169)</f>
        <v>0</v>
      </c>
      <c r="BJ169" s="11" t="n">
        <f aca="false">IF(Z169="","",Z169)</f>
        <v>1302945</v>
      </c>
      <c r="BK169" s="15" t="n">
        <f aca="false">VLOOKUP(AA169,TiposIVA!$B$2:$C$11,2,0)</f>
        <v>5</v>
      </c>
      <c r="BL169" s="11" t="n">
        <f aca="false">IF(AB169="","",AB169)</f>
        <v>273618.45</v>
      </c>
      <c r="BM169" s="11" t="n">
        <f aca="false">IF(AC169="","",AC169)</f>
        <v>1576563.45</v>
      </c>
      <c r="BN169" s="16" t="str">
        <f aca="false">IFERROR(VLOOKUP(AD169,TiposComprobantes!$B$2:$C$37,2,0),"")</f>
        <v/>
      </c>
      <c r="BO169" s="16" t="str">
        <f aca="false">IF(AE169="","",AE169)</f>
        <v/>
      </c>
      <c r="BP169" s="16" t="str">
        <f aca="false">IF(AF169="","",AF169)</f>
        <v/>
      </c>
      <c r="BQ169" s="16" t="str">
        <f aca="false">IFERROR(VLOOKUP(AG169,TiposTributos!$B$1:$C$12,2,0),"")</f>
        <v/>
      </c>
      <c r="BR169" s="16" t="str">
        <f aca="false">IF(AH169="","",AH169)</f>
        <v/>
      </c>
      <c r="BS169" s="11" t="n">
        <f aca="false">AI169</f>
        <v>0</v>
      </c>
      <c r="BT169" s="11" t="n">
        <f aca="false">AJ169*100</f>
        <v>0</v>
      </c>
      <c r="BU169" s="11" t="n">
        <f aca="false">AK169</f>
        <v>0</v>
      </c>
      <c r="BW169" s="15" t="str">
        <f aca="false">IF(F169="","",CONCATENATE(AM169,"|'",AN169,"'|'",AO169,"'|'",AP169,"'|'",AQ169,"'|'",AR169,"'|'",AS169,"'|'",AT169,"'|'",AU169,"'|",AV169,"|",AW169,"|",AX169,"|'",AY169,"'|",AZ169,"|",BA169,"|",BB169,"|'",BC169,"'|'",BD169,"'|'",BE169,"'|'",BF169,"'|",BG169,"|",BH169,"|",BI169,"|",BJ169,"|",BK169,"|",BL169,"|",BM169,"|",BN169,"|",BO169,"|",BP169,"|",BQ169,"|'",BR169,"'|",BS169,"|",BT169,"|",BU169))</f>
        <v>NO|'30650940667'|'Bustos &amp; Hope SH'|'Responsable Inscripto'|'69'|'18/11/2025'|'01/10/2025'|'31/10/2025'|'18/11/2025'|2|1|2|'Cuenta Corriente'|6|80|20337351108|'COSTA ALEJANDRO'|'Dom. Estudio 8334'|'Dom. Recep.  4406'|'Honorarios 20337351108: oct 2025 - oct 2025'|15|86863|0|1302945|5|273618,45|1576563,45|||||''|0|0|0</v>
      </c>
    </row>
    <row r="170" customFormat="false" ht="12.75" hidden="false" customHeight="false" outlineLevel="0" collapsed="false">
      <c r="A170" s="5" t="s">
        <v>88</v>
      </c>
      <c r="B170" s="1" t="n">
        <v>30650940667</v>
      </c>
      <c r="C170" s="5" t="s">
        <v>38</v>
      </c>
      <c r="D170" s="5" t="s">
        <v>39</v>
      </c>
      <c r="E170" s="1" t="n">
        <v>70</v>
      </c>
      <c r="F170" s="6" t="n">
        <f aca="true">TODAY()</f>
        <v>45979</v>
      </c>
      <c r="G170" s="7" t="n">
        <f aca="false">DATE(YEAR(H170),MONTH(H170),1)</f>
        <v>45931</v>
      </c>
      <c r="H170" s="7" t="n">
        <f aca="false">EOMONTH(F170,-1)</f>
        <v>45961</v>
      </c>
      <c r="I170" s="7" t="n">
        <f aca="false">F170</f>
        <v>45979</v>
      </c>
      <c r="J170" s="1" t="n">
        <v>2</v>
      </c>
      <c r="K170" s="5" t="s">
        <v>40</v>
      </c>
      <c r="L170" s="8" t="str">
        <f aca="false">IF(K170="","",RIGHT(K170,1))</f>
        <v>A</v>
      </c>
      <c r="M170" s="5" t="s">
        <v>54</v>
      </c>
      <c r="N170" s="5" t="s">
        <v>42</v>
      </c>
      <c r="O170" s="5" t="s">
        <v>128</v>
      </c>
      <c r="P170" s="8" t="str">
        <f aca="false">IF(K170="","",VLOOKUP(O170,CondicionReceptor!$B$2:$D$12,3,0))</f>
        <v>A;M;C</v>
      </c>
      <c r="Q170" s="5" t="s">
        <v>44</v>
      </c>
      <c r="R170" s="1" t="n">
        <v>20123953399</v>
      </c>
      <c r="S170" s="5" t="s">
        <v>168</v>
      </c>
      <c r="T170" s="1" t="str">
        <f aca="false">"Dom. Estudio "&amp;RANDBETWEEN(1,10000)</f>
        <v>Dom. Estudio 1630</v>
      </c>
      <c r="U170" s="1" t="str">
        <f aca="false">"Dom. Recep.  "&amp;RANDBETWEEN(1,10000)</f>
        <v>Dom. Recep.  4203</v>
      </c>
      <c r="V170" s="1" t="str">
        <f aca="false">"Honorarios "&amp;R170&amp;": "&amp;TEXT(G170,"mmm")&amp;" "&amp;YEAR(G170)&amp;" - "&amp;TEXT(H170,"mmm")&amp;" "&amp;YEAR(H170)</f>
        <v>Honorarios 20123953399: oct 2025 - oct 2025</v>
      </c>
      <c r="W170" s="9" t="n">
        <f aca="false">ROUND(RANDBETWEEN(100,5000)/100,0)</f>
        <v>40</v>
      </c>
      <c r="X170" s="9" t="n">
        <v>86863</v>
      </c>
      <c r="Z170" s="9" t="n">
        <f aca="false">ROUND(W170*X170-Y170,2)</f>
        <v>3474520</v>
      </c>
      <c r="AA170" s="10" t="n">
        <v>0.21</v>
      </c>
      <c r="AB170" s="11" t="n">
        <f aca="false">ROUND(IFERROR(Z170*AA170,0),2)</f>
        <v>729649.2</v>
      </c>
      <c r="AC170" s="11" t="n">
        <f aca="false">AB170+Z170</f>
        <v>4204169.2</v>
      </c>
      <c r="AD170" s="5"/>
      <c r="AE170" s="12"/>
      <c r="AF170" s="12"/>
      <c r="AG170" s="13"/>
      <c r="AH170" s="12"/>
      <c r="AI170" s="12"/>
      <c r="AJ170" s="14"/>
      <c r="AK170" s="9" t="n">
        <f aca="false">AI170*AJ170</f>
        <v>0</v>
      </c>
      <c r="AM170" s="15" t="str">
        <f aca="false">+A170</f>
        <v>NO</v>
      </c>
      <c r="AN170" s="15" t="n">
        <f aca="false">+B170</f>
        <v>30650940667</v>
      </c>
      <c r="AO170" s="15" t="str">
        <f aca="false">+C170</f>
        <v>Bustos &amp; Hope SH</v>
      </c>
      <c r="AP170" s="15" t="str">
        <f aca="false">+D170</f>
        <v>Responsable Inscripto</v>
      </c>
      <c r="AQ170" s="15" t="n">
        <f aca="false">E170</f>
        <v>70</v>
      </c>
      <c r="AR170" s="15" t="str">
        <f aca="false">TEXT(DAY(F170),"00")&amp;"/"&amp;TEXT(MONTH(F170),"00")&amp;"/"&amp;YEAR(F170)</f>
        <v>18/11/2025</v>
      </c>
      <c r="AS170" s="15" t="str">
        <f aca="false">TEXT(DAY(G170),"00")&amp;"/"&amp;TEXT(MONTH(G170),"00")&amp;"/"&amp;YEAR(G170)</f>
        <v>01/10/2025</v>
      </c>
      <c r="AT170" s="15" t="str">
        <f aca="false">TEXT(DAY(H170),"00")&amp;"/"&amp;TEXT(MONTH(H170),"00")&amp;"/"&amp;YEAR(H170)</f>
        <v>31/10/2025</v>
      </c>
      <c r="AU170" s="15" t="str">
        <f aca="false">TEXT(DAY(I170),"00")&amp;"/"&amp;TEXT(MONTH(I170),"00")&amp;"/"&amp;YEAR(I170)</f>
        <v>18/11/2025</v>
      </c>
      <c r="AV170" s="15" t="n">
        <f aca="false">IF(J170="","",J170)</f>
        <v>2</v>
      </c>
      <c r="AW170" s="15" t="n">
        <f aca="false">IFERROR(VLOOKUP(K170,TiposComprobantes!$B$2:$C$37,2,0),"")</f>
        <v>1</v>
      </c>
      <c r="AX170" s="15" t="n">
        <f aca="false">IFERROR(VLOOKUP(M170,TipoConceptos!$B$2:$C$4,2,0),"")</f>
        <v>2</v>
      </c>
      <c r="AY170" s="15" t="str">
        <f aca="false">N170</f>
        <v>Cuenta Corriente</v>
      </c>
      <c r="AZ170" s="15" t="n">
        <f aca="false">IFERROR(VLOOKUP(O170,CondicionReceptor!$B$2:$C$12,2,0),0)</f>
        <v>6</v>
      </c>
      <c r="BA170" s="15" t="n">
        <f aca="false">IFERROR(VLOOKUP(Q170,TiposDocumentos!$B$2:$C$37,2,0),99)</f>
        <v>80</v>
      </c>
      <c r="BB170" s="15" t="n">
        <f aca="false">R170</f>
        <v>20123953399</v>
      </c>
      <c r="BC170" s="15" t="str">
        <f aca="false">IF(S170="","",S170)</f>
        <v>COSTA HUMBERTO ARMANDO</v>
      </c>
      <c r="BD170" s="15" t="str">
        <f aca="false">IF(T170="","",T170)</f>
        <v>Dom. Estudio 1630</v>
      </c>
      <c r="BE170" s="15" t="str">
        <f aca="false">IF(U170="","",U170)</f>
        <v>Dom. Recep.  4203</v>
      </c>
      <c r="BF170" s="15" t="str">
        <f aca="false">IF(V170="","",V170)</f>
        <v>Honorarios 20123953399: oct 2025 - oct 2025</v>
      </c>
      <c r="BG170" s="11" t="n">
        <f aca="false">IF(W170="","",W170)</f>
        <v>40</v>
      </c>
      <c r="BH170" s="11" t="n">
        <f aca="false">IF(X170="","",X170)</f>
        <v>86863</v>
      </c>
      <c r="BI170" s="15" t="n">
        <f aca="false">IF(Y170="",0,Y170)</f>
        <v>0</v>
      </c>
      <c r="BJ170" s="11" t="n">
        <f aca="false">IF(Z170="","",Z170)</f>
        <v>3474520</v>
      </c>
      <c r="BK170" s="15" t="n">
        <f aca="false">VLOOKUP(AA170,TiposIVA!$B$2:$C$11,2,0)</f>
        <v>5</v>
      </c>
      <c r="BL170" s="11" t="n">
        <f aca="false">IF(AB170="","",AB170)</f>
        <v>729649.2</v>
      </c>
      <c r="BM170" s="11" t="n">
        <f aca="false">IF(AC170="","",AC170)</f>
        <v>4204169.2</v>
      </c>
      <c r="BN170" s="16" t="str">
        <f aca="false">IFERROR(VLOOKUP(AD170,TiposComprobantes!$B$2:$C$37,2,0),"")</f>
        <v/>
      </c>
      <c r="BO170" s="16" t="str">
        <f aca="false">IF(AE170="","",AE170)</f>
        <v/>
      </c>
      <c r="BP170" s="16" t="str">
        <f aca="false">IF(AF170="","",AF170)</f>
        <v/>
      </c>
      <c r="BQ170" s="16" t="str">
        <f aca="false">IFERROR(VLOOKUP(AG170,TiposTributos!$B$1:$C$12,2,0),"")</f>
        <v/>
      </c>
      <c r="BR170" s="16" t="str">
        <f aca="false">IF(AH170="","",AH170)</f>
        <v/>
      </c>
      <c r="BS170" s="11" t="n">
        <f aca="false">AI170</f>
        <v>0</v>
      </c>
      <c r="BT170" s="11" t="n">
        <f aca="false">AJ170*100</f>
        <v>0</v>
      </c>
      <c r="BU170" s="11" t="n">
        <f aca="false">AK170</f>
        <v>0</v>
      </c>
      <c r="BW170" s="15" t="str">
        <f aca="false">IF(F170="","",CONCATENATE(AM170,"|'",AN170,"'|'",AO170,"'|'",AP170,"'|'",AQ170,"'|'",AR170,"'|'",AS170,"'|'",AT170,"'|'",AU170,"'|",AV170,"|",AW170,"|",AX170,"|'",AY170,"'|",AZ170,"|",BA170,"|",BB170,"|'",BC170,"'|'",BD170,"'|'",BE170,"'|'",BF170,"'|",BG170,"|",BH170,"|",BI170,"|",BJ170,"|",BK170,"|",BL170,"|",BM170,"|",BN170,"|",BO170,"|",BP170,"|",BQ170,"|'",BR170,"'|",BS170,"|",BT170,"|",BU170))</f>
        <v>NO|'30650940667'|'Bustos &amp; Hope SH'|'Responsable Inscripto'|'70'|'18/11/2025'|'01/10/2025'|'31/10/2025'|'18/11/2025'|2|1|2|'Cuenta Corriente'|6|80|20123953399|'COSTA HUMBERTO ARMANDO'|'Dom. Estudio 1630'|'Dom. Recep.  4203'|'Honorarios 20123953399: oct 2025 - oct 2025'|40|86863|0|3474520|5|729649,2|4204169,2|||||''|0|0|0</v>
      </c>
    </row>
    <row r="171" customFormat="false" ht="12.75" hidden="false" customHeight="false" outlineLevel="0" collapsed="false">
      <c r="A171" s="5" t="s">
        <v>88</v>
      </c>
      <c r="B171" s="1" t="n">
        <v>30650940667</v>
      </c>
      <c r="C171" s="5" t="s">
        <v>38</v>
      </c>
      <c r="D171" s="5" t="s">
        <v>39</v>
      </c>
      <c r="E171" s="1" t="n">
        <v>71</v>
      </c>
      <c r="F171" s="6" t="n">
        <f aca="true">TODAY()</f>
        <v>45979</v>
      </c>
      <c r="G171" s="7" t="n">
        <f aca="false">DATE(YEAR(H171),MONTH(H171),1)</f>
        <v>45931</v>
      </c>
      <c r="H171" s="7" t="n">
        <f aca="false">EOMONTH(F171,-1)</f>
        <v>45961</v>
      </c>
      <c r="I171" s="7" t="n">
        <f aca="false">F171</f>
        <v>45979</v>
      </c>
      <c r="J171" s="1" t="n">
        <v>2</v>
      </c>
      <c r="K171" s="5" t="s">
        <v>40</v>
      </c>
      <c r="L171" s="8" t="str">
        <f aca="false">IF(K171="","",RIGHT(K171,1))</f>
        <v>A</v>
      </c>
      <c r="M171" s="5" t="s">
        <v>54</v>
      </c>
      <c r="N171" s="5" t="s">
        <v>42</v>
      </c>
      <c r="O171" s="5" t="s">
        <v>128</v>
      </c>
      <c r="P171" s="8" t="str">
        <f aca="false">IF(K171="","",VLOOKUP(O171,CondicionReceptor!$B$2:$D$12,3,0))</f>
        <v>A;M;C</v>
      </c>
      <c r="Q171" s="5" t="s">
        <v>44</v>
      </c>
      <c r="R171" s="1" t="n">
        <v>20309593392</v>
      </c>
      <c r="S171" s="5" t="s">
        <v>169</v>
      </c>
      <c r="T171" s="1" t="str">
        <f aca="false">"Dom. Estudio "&amp;RANDBETWEEN(1,10000)</f>
        <v>Dom. Estudio 8593</v>
      </c>
      <c r="U171" s="1" t="str">
        <f aca="false">"Dom. Recep.  "&amp;RANDBETWEEN(1,10000)</f>
        <v>Dom. Recep.  3915</v>
      </c>
      <c r="V171" s="1" t="str">
        <f aca="false">"Honorarios "&amp;R171&amp;": "&amp;TEXT(G171,"mmm")&amp;" "&amp;YEAR(G171)&amp;" - "&amp;TEXT(H171,"mmm")&amp;" "&amp;YEAR(H171)</f>
        <v>Honorarios 20309593392: oct 2025 - oct 2025</v>
      </c>
      <c r="W171" s="9" t="n">
        <f aca="false">ROUND(RANDBETWEEN(100,5000)/100,0)</f>
        <v>14</v>
      </c>
      <c r="X171" s="9" t="n">
        <v>86863</v>
      </c>
      <c r="Z171" s="9" t="n">
        <f aca="false">ROUND(W171*X171-Y171,2)</f>
        <v>1216082</v>
      </c>
      <c r="AA171" s="10" t="n">
        <v>0.21</v>
      </c>
      <c r="AB171" s="11" t="n">
        <f aca="false">ROUND(IFERROR(Z171*AA171,0),2)</f>
        <v>255377.22</v>
      </c>
      <c r="AC171" s="11" t="n">
        <f aca="false">AB171+Z171</f>
        <v>1471459.22</v>
      </c>
      <c r="AD171" s="5"/>
      <c r="AE171" s="12"/>
      <c r="AF171" s="12"/>
      <c r="AG171" s="13"/>
      <c r="AH171" s="12"/>
      <c r="AI171" s="12"/>
      <c r="AJ171" s="14"/>
      <c r="AK171" s="9" t="n">
        <f aca="false">AI171*AJ171</f>
        <v>0</v>
      </c>
      <c r="AM171" s="15" t="str">
        <f aca="false">+A171</f>
        <v>NO</v>
      </c>
      <c r="AN171" s="15" t="n">
        <f aca="false">+B171</f>
        <v>30650940667</v>
      </c>
      <c r="AO171" s="15" t="str">
        <f aca="false">+C171</f>
        <v>Bustos &amp; Hope SH</v>
      </c>
      <c r="AP171" s="15" t="str">
        <f aca="false">+D171</f>
        <v>Responsable Inscripto</v>
      </c>
      <c r="AQ171" s="15" t="n">
        <f aca="false">E171</f>
        <v>71</v>
      </c>
      <c r="AR171" s="15" t="str">
        <f aca="false">TEXT(DAY(F171),"00")&amp;"/"&amp;TEXT(MONTH(F171),"00")&amp;"/"&amp;YEAR(F171)</f>
        <v>18/11/2025</v>
      </c>
      <c r="AS171" s="15" t="str">
        <f aca="false">TEXT(DAY(G171),"00")&amp;"/"&amp;TEXT(MONTH(G171),"00")&amp;"/"&amp;YEAR(G171)</f>
        <v>01/10/2025</v>
      </c>
      <c r="AT171" s="15" t="str">
        <f aca="false">TEXT(DAY(H171),"00")&amp;"/"&amp;TEXT(MONTH(H171),"00")&amp;"/"&amp;YEAR(H171)</f>
        <v>31/10/2025</v>
      </c>
      <c r="AU171" s="15" t="str">
        <f aca="false">TEXT(DAY(I171),"00")&amp;"/"&amp;TEXT(MONTH(I171),"00")&amp;"/"&amp;YEAR(I171)</f>
        <v>18/11/2025</v>
      </c>
      <c r="AV171" s="15" t="n">
        <f aca="false">IF(J171="","",J171)</f>
        <v>2</v>
      </c>
      <c r="AW171" s="15" t="n">
        <f aca="false">IFERROR(VLOOKUP(K171,TiposComprobantes!$B$2:$C$37,2,0),"")</f>
        <v>1</v>
      </c>
      <c r="AX171" s="15" t="n">
        <f aca="false">IFERROR(VLOOKUP(M171,TipoConceptos!$B$2:$C$4,2,0),"")</f>
        <v>2</v>
      </c>
      <c r="AY171" s="15" t="str">
        <f aca="false">N171</f>
        <v>Cuenta Corriente</v>
      </c>
      <c r="AZ171" s="15" t="n">
        <f aca="false">IFERROR(VLOOKUP(O171,CondicionReceptor!$B$2:$C$12,2,0),0)</f>
        <v>6</v>
      </c>
      <c r="BA171" s="15" t="n">
        <f aca="false">IFERROR(VLOOKUP(Q171,TiposDocumentos!$B$2:$C$37,2,0),99)</f>
        <v>80</v>
      </c>
      <c r="BB171" s="15" t="n">
        <f aca="false">R171</f>
        <v>20309593392</v>
      </c>
      <c r="BC171" s="15" t="str">
        <f aca="false">IF(S171="","",S171)</f>
        <v>COSTA JORGE HUMBERTO</v>
      </c>
      <c r="BD171" s="15" t="str">
        <f aca="false">IF(T171="","",T171)</f>
        <v>Dom. Estudio 8593</v>
      </c>
      <c r="BE171" s="15" t="str">
        <f aca="false">IF(U171="","",U171)</f>
        <v>Dom. Recep.  3915</v>
      </c>
      <c r="BF171" s="15" t="str">
        <f aca="false">IF(V171="","",V171)</f>
        <v>Honorarios 20309593392: oct 2025 - oct 2025</v>
      </c>
      <c r="BG171" s="11" t="n">
        <f aca="false">IF(W171="","",W171)</f>
        <v>14</v>
      </c>
      <c r="BH171" s="11" t="n">
        <f aca="false">IF(X171="","",X171)</f>
        <v>86863</v>
      </c>
      <c r="BI171" s="15" t="n">
        <f aca="false">IF(Y171="",0,Y171)</f>
        <v>0</v>
      </c>
      <c r="BJ171" s="11" t="n">
        <f aca="false">IF(Z171="","",Z171)</f>
        <v>1216082</v>
      </c>
      <c r="BK171" s="15" t="n">
        <f aca="false">VLOOKUP(AA171,TiposIVA!$B$2:$C$11,2,0)</f>
        <v>5</v>
      </c>
      <c r="BL171" s="11" t="n">
        <f aca="false">IF(AB171="","",AB171)</f>
        <v>255377.22</v>
      </c>
      <c r="BM171" s="11" t="n">
        <f aca="false">IF(AC171="","",AC171)</f>
        <v>1471459.22</v>
      </c>
      <c r="BN171" s="16" t="str">
        <f aca="false">IFERROR(VLOOKUP(AD171,TiposComprobantes!$B$2:$C$37,2,0),"")</f>
        <v/>
      </c>
      <c r="BO171" s="16" t="str">
        <f aca="false">IF(AE171="","",AE171)</f>
        <v/>
      </c>
      <c r="BP171" s="16" t="str">
        <f aca="false">IF(AF171="","",AF171)</f>
        <v/>
      </c>
      <c r="BQ171" s="16" t="str">
        <f aca="false">IFERROR(VLOOKUP(AG171,TiposTributos!$B$1:$C$12,2,0),"")</f>
        <v/>
      </c>
      <c r="BR171" s="16" t="str">
        <f aca="false">IF(AH171="","",AH171)</f>
        <v/>
      </c>
      <c r="BS171" s="11" t="n">
        <f aca="false">AI171</f>
        <v>0</v>
      </c>
      <c r="BT171" s="11" t="n">
        <f aca="false">AJ171*100</f>
        <v>0</v>
      </c>
      <c r="BU171" s="11" t="n">
        <f aca="false">AK171</f>
        <v>0</v>
      </c>
      <c r="BW171" s="15" t="str">
        <f aca="false">IF(F171="","",CONCATENATE(AM171,"|'",AN171,"'|'",AO171,"'|'",AP171,"'|'",AQ171,"'|'",AR171,"'|'",AS171,"'|'",AT171,"'|'",AU171,"'|",AV171,"|",AW171,"|",AX171,"|'",AY171,"'|",AZ171,"|",BA171,"|",BB171,"|'",BC171,"'|'",BD171,"'|'",BE171,"'|'",BF171,"'|",BG171,"|",BH171,"|",BI171,"|",BJ171,"|",BK171,"|",BL171,"|",BM171,"|",BN171,"|",BO171,"|",BP171,"|",BQ171,"|'",BR171,"'|",BS171,"|",BT171,"|",BU171))</f>
        <v>NO|'30650940667'|'Bustos &amp; Hope SH'|'Responsable Inscripto'|'71'|'18/11/2025'|'01/10/2025'|'31/10/2025'|'18/11/2025'|2|1|2|'Cuenta Corriente'|6|80|20309593392|'COSTA JORGE HUMBERTO'|'Dom. Estudio 8593'|'Dom. Recep.  3915'|'Honorarios 20309593392: oct 2025 - oct 2025'|14|86863|0|1216082|5|255377,22|1471459,22|||||''|0|0|0</v>
      </c>
    </row>
    <row r="172" customFormat="false" ht="12.75" hidden="false" customHeight="false" outlineLevel="0" collapsed="false">
      <c r="A172" s="5" t="s">
        <v>88</v>
      </c>
      <c r="B172" s="1" t="n">
        <v>30650940667</v>
      </c>
      <c r="C172" s="5" t="s">
        <v>38</v>
      </c>
      <c r="D172" s="5" t="s">
        <v>39</v>
      </c>
      <c r="E172" s="1" t="n">
        <v>72</v>
      </c>
      <c r="F172" s="6" t="n">
        <f aca="true">TODAY()</f>
        <v>45979</v>
      </c>
      <c r="G172" s="7" t="n">
        <f aca="false">DATE(YEAR(H172),MONTH(H172),1)</f>
        <v>45931</v>
      </c>
      <c r="H172" s="7" t="n">
        <f aca="false">EOMONTH(F172,-1)</f>
        <v>45961</v>
      </c>
      <c r="I172" s="7" t="n">
        <f aca="false">F172</f>
        <v>45979</v>
      </c>
      <c r="J172" s="1" t="n">
        <v>2</v>
      </c>
      <c r="K172" s="5" t="s">
        <v>40</v>
      </c>
      <c r="L172" s="8" t="str">
        <f aca="false">IF(K172="","",RIGHT(K172,1))</f>
        <v>A</v>
      </c>
      <c r="M172" s="5" t="s">
        <v>54</v>
      </c>
      <c r="N172" s="5" t="s">
        <v>42</v>
      </c>
      <c r="O172" s="5" t="s">
        <v>128</v>
      </c>
      <c r="P172" s="8" t="str">
        <f aca="false">IF(K172="","",VLOOKUP(O172,CondicionReceptor!$B$2:$D$12,3,0))</f>
        <v>A;M;C</v>
      </c>
      <c r="Q172" s="5" t="s">
        <v>44</v>
      </c>
      <c r="R172" s="1" t="n">
        <v>27122070854</v>
      </c>
      <c r="S172" s="5" t="s">
        <v>170</v>
      </c>
      <c r="T172" s="1" t="str">
        <f aca="false">"Dom. Estudio "&amp;RANDBETWEEN(1,10000)</f>
        <v>Dom. Estudio 7040</v>
      </c>
      <c r="U172" s="1" t="str">
        <f aca="false">"Dom. Recep.  "&amp;RANDBETWEEN(1,10000)</f>
        <v>Dom. Recep.  9591</v>
      </c>
      <c r="V172" s="1" t="str">
        <f aca="false">"Honorarios "&amp;R172&amp;": "&amp;TEXT(G172,"mmm")&amp;" "&amp;YEAR(G172)&amp;" - "&amp;TEXT(H172,"mmm")&amp;" "&amp;YEAR(H172)</f>
        <v>Honorarios 27122070854: oct 2025 - oct 2025</v>
      </c>
      <c r="W172" s="9" t="n">
        <f aca="false">ROUND(RANDBETWEEN(100,5000)/100,0)</f>
        <v>42</v>
      </c>
      <c r="X172" s="9" t="n">
        <v>86863</v>
      </c>
      <c r="Z172" s="9" t="n">
        <f aca="false">ROUND(W172*X172-Y172,2)</f>
        <v>3648246</v>
      </c>
      <c r="AA172" s="10" t="n">
        <v>0.21</v>
      </c>
      <c r="AB172" s="11" t="n">
        <f aca="false">ROUND(IFERROR(Z172*AA172,0),2)</f>
        <v>766131.66</v>
      </c>
      <c r="AC172" s="11" t="n">
        <f aca="false">AB172+Z172</f>
        <v>4414377.66</v>
      </c>
      <c r="AD172" s="5"/>
      <c r="AE172" s="12"/>
      <c r="AF172" s="12"/>
      <c r="AG172" s="13"/>
      <c r="AH172" s="12"/>
      <c r="AI172" s="12"/>
      <c r="AJ172" s="14"/>
      <c r="AK172" s="9" t="n">
        <f aca="false">AI172*AJ172</f>
        <v>0</v>
      </c>
      <c r="AM172" s="15" t="str">
        <f aca="false">+A172</f>
        <v>NO</v>
      </c>
      <c r="AN172" s="15" t="n">
        <f aca="false">+B172</f>
        <v>30650940667</v>
      </c>
      <c r="AO172" s="15" t="str">
        <f aca="false">+C172</f>
        <v>Bustos &amp; Hope SH</v>
      </c>
      <c r="AP172" s="15" t="str">
        <f aca="false">+D172</f>
        <v>Responsable Inscripto</v>
      </c>
      <c r="AQ172" s="15" t="n">
        <f aca="false">E172</f>
        <v>72</v>
      </c>
      <c r="AR172" s="15" t="str">
        <f aca="false">TEXT(DAY(F172),"00")&amp;"/"&amp;TEXT(MONTH(F172),"00")&amp;"/"&amp;YEAR(F172)</f>
        <v>18/11/2025</v>
      </c>
      <c r="AS172" s="15" t="str">
        <f aca="false">TEXT(DAY(G172),"00")&amp;"/"&amp;TEXT(MONTH(G172),"00")&amp;"/"&amp;YEAR(G172)</f>
        <v>01/10/2025</v>
      </c>
      <c r="AT172" s="15" t="str">
        <f aca="false">TEXT(DAY(H172),"00")&amp;"/"&amp;TEXT(MONTH(H172),"00")&amp;"/"&amp;YEAR(H172)</f>
        <v>31/10/2025</v>
      </c>
      <c r="AU172" s="15" t="str">
        <f aca="false">TEXT(DAY(I172),"00")&amp;"/"&amp;TEXT(MONTH(I172),"00")&amp;"/"&amp;YEAR(I172)</f>
        <v>18/11/2025</v>
      </c>
      <c r="AV172" s="15" t="n">
        <f aca="false">IF(J172="","",J172)</f>
        <v>2</v>
      </c>
      <c r="AW172" s="15" t="n">
        <f aca="false">IFERROR(VLOOKUP(K172,TiposComprobantes!$B$2:$C$37,2,0),"")</f>
        <v>1</v>
      </c>
      <c r="AX172" s="15" t="n">
        <f aca="false">IFERROR(VLOOKUP(M172,TipoConceptos!$B$2:$C$4,2,0),"")</f>
        <v>2</v>
      </c>
      <c r="AY172" s="15" t="str">
        <f aca="false">N172</f>
        <v>Cuenta Corriente</v>
      </c>
      <c r="AZ172" s="15" t="n">
        <f aca="false">IFERROR(VLOOKUP(O172,CondicionReceptor!$B$2:$C$12,2,0),0)</f>
        <v>6</v>
      </c>
      <c r="BA172" s="15" t="n">
        <f aca="false">IFERROR(VLOOKUP(Q172,TiposDocumentos!$B$2:$C$37,2,0),99)</f>
        <v>80</v>
      </c>
      <c r="BB172" s="15" t="n">
        <f aca="false">R172</f>
        <v>27122070854</v>
      </c>
      <c r="BC172" s="15" t="str">
        <f aca="false">IF(S172="","",S172)</f>
        <v>COSTA LILIANA BEATRIZ</v>
      </c>
      <c r="BD172" s="15" t="str">
        <f aca="false">IF(T172="","",T172)</f>
        <v>Dom. Estudio 7040</v>
      </c>
      <c r="BE172" s="15" t="str">
        <f aca="false">IF(U172="","",U172)</f>
        <v>Dom. Recep.  9591</v>
      </c>
      <c r="BF172" s="15" t="str">
        <f aca="false">IF(V172="","",V172)</f>
        <v>Honorarios 27122070854: oct 2025 - oct 2025</v>
      </c>
      <c r="BG172" s="11" t="n">
        <f aca="false">IF(W172="","",W172)</f>
        <v>42</v>
      </c>
      <c r="BH172" s="11" t="n">
        <f aca="false">IF(X172="","",X172)</f>
        <v>86863</v>
      </c>
      <c r="BI172" s="15" t="n">
        <f aca="false">IF(Y172="",0,Y172)</f>
        <v>0</v>
      </c>
      <c r="BJ172" s="11" t="n">
        <f aca="false">IF(Z172="","",Z172)</f>
        <v>3648246</v>
      </c>
      <c r="BK172" s="15" t="n">
        <f aca="false">VLOOKUP(AA172,TiposIVA!$B$2:$C$11,2,0)</f>
        <v>5</v>
      </c>
      <c r="BL172" s="11" t="n">
        <f aca="false">IF(AB172="","",AB172)</f>
        <v>766131.66</v>
      </c>
      <c r="BM172" s="11" t="n">
        <f aca="false">IF(AC172="","",AC172)</f>
        <v>4414377.66</v>
      </c>
      <c r="BN172" s="16" t="str">
        <f aca="false">IFERROR(VLOOKUP(AD172,TiposComprobantes!$B$2:$C$37,2,0),"")</f>
        <v/>
      </c>
      <c r="BO172" s="16" t="str">
        <f aca="false">IF(AE172="","",AE172)</f>
        <v/>
      </c>
      <c r="BP172" s="16" t="str">
        <f aca="false">IF(AF172="","",AF172)</f>
        <v/>
      </c>
      <c r="BQ172" s="16" t="str">
        <f aca="false">IFERROR(VLOOKUP(AG172,TiposTributos!$B$1:$C$12,2,0),"")</f>
        <v/>
      </c>
      <c r="BR172" s="16" t="str">
        <f aca="false">IF(AH172="","",AH172)</f>
        <v/>
      </c>
      <c r="BS172" s="11" t="n">
        <f aca="false">AI172</f>
        <v>0</v>
      </c>
      <c r="BT172" s="11" t="n">
        <f aca="false">AJ172*100</f>
        <v>0</v>
      </c>
      <c r="BU172" s="11" t="n">
        <f aca="false">AK172</f>
        <v>0</v>
      </c>
      <c r="BW172" s="15" t="str">
        <f aca="false">IF(F172="","",CONCATENATE(AM172,"|'",AN172,"'|'",AO172,"'|'",AP172,"'|'",AQ172,"'|'",AR172,"'|'",AS172,"'|'",AT172,"'|'",AU172,"'|",AV172,"|",AW172,"|",AX172,"|'",AY172,"'|",AZ172,"|",BA172,"|",BB172,"|'",BC172,"'|'",BD172,"'|'",BE172,"'|'",BF172,"'|",BG172,"|",BH172,"|",BI172,"|",BJ172,"|",BK172,"|",BL172,"|",BM172,"|",BN172,"|",BO172,"|",BP172,"|",BQ172,"|'",BR172,"'|",BS172,"|",BT172,"|",BU172))</f>
        <v>NO|'30650940667'|'Bustos &amp; Hope SH'|'Responsable Inscripto'|'72'|'18/11/2025'|'01/10/2025'|'31/10/2025'|'18/11/2025'|2|1|2|'Cuenta Corriente'|6|80|27122070854|'COSTA LILIANA BEATRIZ'|'Dom. Estudio 7040'|'Dom. Recep.  9591'|'Honorarios 27122070854: oct 2025 - oct 2025'|42|86863|0|3648246|5|766131,66|4414377,66|||||''|0|0|0</v>
      </c>
    </row>
    <row r="173" customFormat="false" ht="12.75" hidden="false" customHeight="false" outlineLevel="0" collapsed="false">
      <c r="A173" s="5" t="s">
        <v>88</v>
      </c>
      <c r="B173" s="1" t="n">
        <v>30650940667</v>
      </c>
      <c r="C173" s="5" t="s">
        <v>38</v>
      </c>
      <c r="D173" s="5" t="s">
        <v>39</v>
      </c>
      <c r="E173" s="1" t="n">
        <v>73</v>
      </c>
      <c r="F173" s="6" t="n">
        <f aca="true">TODAY()</f>
        <v>45979</v>
      </c>
      <c r="G173" s="7" t="n">
        <f aca="false">DATE(YEAR(H173),MONTH(H173),1)</f>
        <v>45931</v>
      </c>
      <c r="H173" s="7" t="n">
        <f aca="false">EOMONTH(F173,-1)</f>
        <v>45961</v>
      </c>
      <c r="I173" s="7" t="n">
        <f aca="false">F173</f>
        <v>45979</v>
      </c>
      <c r="J173" s="1" t="n">
        <v>2</v>
      </c>
      <c r="K173" s="5" t="s">
        <v>40</v>
      </c>
      <c r="L173" s="8" t="str">
        <f aca="false">IF(K173="","",RIGHT(K173,1))</f>
        <v>A</v>
      </c>
      <c r="M173" s="5" t="s">
        <v>54</v>
      </c>
      <c r="N173" s="5" t="s">
        <v>42</v>
      </c>
      <c r="O173" s="5" t="s">
        <v>128</v>
      </c>
      <c r="P173" s="8" t="str">
        <f aca="false">IF(K173="","",VLOOKUP(O173,CondicionReceptor!$B$2:$D$12,3,0))</f>
        <v>A;M;C</v>
      </c>
      <c r="Q173" s="5" t="s">
        <v>44</v>
      </c>
      <c r="R173" s="1" t="n">
        <v>20168291680</v>
      </c>
      <c r="S173" s="5" t="s">
        <v>131</v>
      </c>
      <c r="T173" s="1" t="str">
        <f aca="false">"Dom. Estudio "&amp;RANDBETWEEN(1,10000)</f>
        <v>Dom. Estudio 2312</v>
      </c>
      <c r="U173" s="1" t="str">
        <f aca="false">"Dom. Recep.  "&amp;RANDBETWEEN(1,10000)</f>
        <v>Dom. Recep.  7436</v>
      </c>
      <c r="V173" s="1" t="str">
        <f aca="false">"Honorarios "&amp;R173&amp;": "&amp;TEXT(G173,"mmm")&amp;" "&amp;YEAR(G173)&amp;" - "&amp;TEXT(H173,"mmm")&amp;" "&amp;YEAR(H173)</f>
        <v>Honorarios 20168291680: oct 2025 - oct 2025</v>
      </c>
      <c r="W173" s="9" t="n">
        <f aca="false">ROUND(RANDBETWEEN(100,5000)/100,0)</f>
        <v>42</v>
      </c>
      <c r="X173" s="9" t="n">
        <v>86863</v>
      </c>
      <c r="Z173" s="9" t="n">
        <f aca="false">ROUND(W173*X173-Y173,2)</f>
        <v>3648246</v>
      </c>
      <c r="AA173" s="10" t="n">
        <v>0.21</v>
      </c>
      <c r="AB173" s="11" t="n">
        <f aca="false">ROUND(IFERROR(Z173*AA173,0),2)</f>
        <v>766131.66</v>
      </c>
      <c r="AC173" s="11" t="n">
        <f aca="false">AB173+Z173</f>
        <v>4414377.66</v>
      </c>
      <c r="AD173" s="5"/>
      <c r="AE173" s="12"/>
      <c r="AF173" s="12"/>
      <c r="AG173" s="13"/>
      <c r="AH173" s="12"/>
      <c r="AI173" s="12"/>
      <c r="AJ173" s="14"/>
      <c r="AK173" s="9" t="n">
        <f aca="false">AI173*AJ173</f>
        <v>0</v>
      </c>
      <c r="AM173" s="15" t="str">
        <f aca="false">+A173</f>
        <v>NO</v>
      </c>
      <c r="AN173" s="15" t="n">
        <f aca="false">+B173</f>
        <v>30650940667</v>
      </c>
      <c r="AO173" s="15" t="str">
        <f aca="false">+C173</f>
        <v>Bustos &amp; Hope SH</v>
      </c>
      <c r="AP173" s="15" t="str">
        <f aca="false">+D173</f>
        <v>Responsable Inscripto</v>
      </c>
      <c r="AQ173" s="15" t="n">
        <f aca="false">E173</f>
        <v>73</v>
      </c>
      <c r="AR173" s="15" t="str">
        <f aca="false">TEXT(DAY(F173),"00")&amp;"/"&amp;TEXT(MONTH(F173),"00")&amp;"/"&amp;YEAR(F173)</f>
        <v>18/11/2025</v>
      </c>
      <c r="AS173" s="15" t="str">
        <f aca="false">TEXT(DAY(G173),"00")&amp;"/"&amp;TEXT(MONTH(G173),"00")&amp;"/"&amp;YEAR(G173)</f>
        <v>01/10/2025</v>
      </c>
      <c r="AT173" s="15" t="str">
        <f aca="false">TEXT(DAY(H173),"00")&amp;"/"&amp;TEXT(MONTH(H173),"00")&amp;"/"&amp;YEAR(H173)</f>
        <v>31/10/2025</v>
      </c>
      <c r="AU173" s="15" t="str">
        <f aca="false">TEXT(DAY(I173),"00")&amp;"/"&amp;TEXT(MONTH(I173),"00")&amp;"/"&amp;YEAR(I173)</f>
        <v>18/11/2025</v>
      </c>
      <c r="AV173" s="15" t="n">
        <f aca="false">IF(J173="","",J173)</f>
        <v>2</v>
      </c>
      <c r="AW173" s="15" t="n">
        <f aca="false">IFERROR(VLOOKUP(K173,TiposComprobantes!$B$2:$C$37,2,0),"")</f>
        <v>1</v>
      </c>
      <c r="AX173" s="15" t="n">
        <f aca="false">IFERROR(VLOOKUP(M173,TipoConceptos!$B$2:$C$4,2,0),"")</f>
        <v>2</v>
      </c>
      <c r="AY173" s="15" t="str">
        <f aca="false">N173</f>
        <v>Cuenta Corriente</v>
      </c>
      <c r="AZ173" s="15" t="n">
        <f aca="false">IFERROR(VLOOKUP(O173,CondicionReceptor!$B$2:$C$12,2,0),0)</f>
        <v>6</v>
      </c>
      <c r="BA173" s="15" t="n">
        <f aca="false">IFERROR(VLOOKUP(Q173,TiposDocumentos!$B$2:$C$37,2,0),99)</f>
        <v>80</v>
      </c>
      <c r="BB173" s="15" t="n">
        <f aca="false">R173</f>
        <v>20168291680</v>
      </c>
      <c r="BC173" s="15" t="str">
        <f aca="false">IF(S173="","",S173)</f>
        <v>CRIVELLO LUIS ARMANDO</v>
      </c>
      <c r="BD173" s="15" t="str">
        <f aca="false">IF(T173="","",T173)</f>
        <v>Dom. Estudio 2312</v>
      </c>
      <c r="BE173" s="15" t="str">
        <f aca="false">IF(U173="","",U173)</f>
        <v>Dom. Recep.  7436</v>
      </c>
      <c r="BF173" s="15" t="str">
        <f aca="false">IF(V173="","",V173)</f>
        <v>Honorarios 20168291680: oct 2025 - oct 2025</v>
      </c>
      <c r="BG173" s="11" t="n">
        <f aca="false">IF(W173="","",W173)</f>
        <v>42</v>
      </c>
      <c r="BH173" s="11" t="n">
        <f aca="false">IF(X173="","",X173)</f>
        <v>86863</v>
      </c>
      <c r="BI173" s="15" t="n">
        <f aca="false">IF(Y173="",0,Y173)</f>
        <v>0</v>
      </c>
      <c r="BJ173" s="11" t="n">
        <f aca="false">IF(Z173="","",Z173)</f>
        <v>3648246</v>
      </c>
      <c r="BK173" s="15" t="n">
        <f aca="false">VLOOKUP(AA173,TiposIVA!$B$2:$C$11,2,0)</f>
        <v>5</v>
      </c>
      <c r="BL173" s="11" t="n">
        <f aca="false">IF(AB173="","",AB173)</f>
        <v>766131.66</v>
      </c>
      <c r="BM173" s="11" t="n">
        <f aca="false">IF(AC173="","",AC173)</f>
        <v>4414377.66</v>
      </c>
      <c r="BN173" s="16" t="str">
        <f aca="false">IFERROR(VLOOKUP(AD173,TiposComprobantes!$B$2:$C$37,2,0),"")</f>
        <v/>
      </c>
      <c r="BO173" s="16" t="str">
        <f aca="false">IF(AE173="","",AE173)</f>
        <v/>
      </c>
      <c r="BP173" s="16" t="str">
        <f aca="false">IF(AF173="","",AF173)</f>
        <v/>
      </c>
      <c r="BQ173" s="16" t="str">
        <f aca="false">IFERROR(VLOOKUP(AG173,TiposTributos!$B$1:$C$12,2,0),"")</f>
        <v/>
      </c>
      <c r="BR173" s="16" t="str">
        <f aca="false">IF(AH173="","",AH173)</f>
        <v/>
      </c>
      <c r="BS173" s="11" t="n">
        <f aca="false">AI173</f>
        <v>0</v>
      </c>
      <c r="BT173" s="11" t="n">
        <f aca="false">AJ173*100</f>
        <v>0</v>
      </c>
      <c r="BU173" s="11" t="n">
        <f aca="false">AK173</f>
        <v>0</v>
      </c>
      <c r="BW173" s="15" t="str">
        <f aca="false">IF(F173="","",CONCATENATE(AM173,"|'",AN173,"'|'",AO173,"'|'",AP173,"'|'",AQ173,"'|'",AR173,"'|'",AS173,"'|'",AT173,"'|'",AU173,"'|",AV173,"|",AW173,"|",AX173,"|'",AY173,"'|",AZ173,"|",BA173,"|",BB173,"|'",BC173,"'|'",BD173,"'|'",BE173,"'|'",BF173,"'|",BG173,"|",BH173,"|",BI173,"|",BJ173,"|",BK173,"|",BL173,"|",BM173,"|",BN173,"|",BO173,"|",BP173,"|",BQ173,"|'",BR173,"'|",BS173,"|",BT173,"|",BU173))</f>
        <v>NO|'30650940667'|'Bustos &amp; Hope SH'|'Responsable Inscripto'|'73'|'18/11/2025'|'01/10/2025'|'31/10/2025'|'18/11/2025'|2|1|2|'Cuenta Corriente'|6|80|20168291680|'CRIVELLO LUIS ARMANDO'|'Dom. Estudio 2312'|'Dom. Recep.  7436'|'Honorarios 20168291680: oct 2025 - oct 2025'|42|86863|0|3648246|5|766131,66|4414377,66|||||''|0|0|0</v>
      </c>
    </row>
    <row r="174" customFormat="false" ht="12.75" hidden="false" customHeight="false" outlineLevel="0" collapsed="false">
      <c r="A174" s="5" t="s">
        <v>88</v>
      </c>
      <c r="B174" s="1" t="n">
        <v>30650940667</v>
      </c>
      <c r="C174" s="5" t="s">
        <v>38</v>
      </c>
      <c r="D174" s="5" t="s">
        <v>39</v>
      </c>
      <c r="E174" s="1" t="n">
        <v>74</v>
      </c>
      <c r="F174" s="6" t="n">
        <f aca="true">TODAY()</f>
        <v>45979</v>
      </c>
      <c r="G174" s="7" t="n">
        <f aca="false">DATE(YEAR(H174),MONTH(H174),1)</f>
        <v>45931</v>
      </c>
      <c r="H174" s="7" t="n">
        <f aca="false">EOMONTH(F174,-1)</f>
        <v>45961</v>
      </c>
      <c r="I174" s="7" t="n">
        <f aca="false">F174</f>
        <v>45979</v>
      </c>
      <c r="J174" s="1" t="n">
        <v>2</v>
      </c>
      <c r="K174" s="5" t="s">
        <v>40</v>
      </c>
      <c r="L174" s="8" t="str">
        <f aca="false">IF(K174="","",RIGHT(K174,1))</f>
        <v>A</v>
      </c>
      <c r="M174" s="5" t="s">
        <v>54</v>
      </c>
      <c r="N174" s="5" t="s">
        <v>42</v>
      </c>
      <c r="O174" s="5" t="s">
        <v>43</v>
      </c>
      <c r="P174" s="8" t="str">
        <f aca="false">IF(K174="","",VLOOKUP(O174,CondicionReceptor!$B$2:$D$12,3,0))</f>
        <v>A;M;C</v>
      </c>
      <c r="Q174" s="5" t="s">
        <v>44</v>
      </c>
      <c r="R174" s="1" t="n">
        <v>30672355393</v>
      </c>
      <c r="S174" s="5" t="s">
        <v>115</v>
      </c>
      <c r="T174" s="1" t="str">
        <f aca="false">"Dom. Estudio "&amp;RANDBETWEEN(1,10000)</f>
        <v>Dom. Estudio 4574</v>
      </c>
      <c r="U174" s="1" t="str">
        <f aca="false">"Dom. Recep.  "&amp;RANDBETWEEN(1,10000)</f>
        <v>Dom. Recep.  2289</v>
      </c>
      <c r="V174" s="1" t="str">
        <f aca="false">"Honorarios "&amp;R174&amp;": "&amp;TEXT(G174,"mmm")&amp;" "&amp;YEAR(G174)&amp;" - "&amp;TEXT(H174,"mmm")&amp;" "&amp;YEAR(H174)</f>
        <v>Honorarios 30672355393: oct 2025 - oct 2025</v>
      </c>
      <c r="W174" s="9" t="n">
        <f aca="false">ROUND(RANDBETWEEN(100,5000)/100,0)</f>
        <v>5</v>
      </c>
      <c r="X174" s="9" t="n">
        <v>86863</v>
      </c>
      <c r="Z174" s="9" t="n">
        <f aca="false">ROUND(W174*X174-Y174,2)</f>
        <v>434315</v>
      </c>
      <c r="AA174" s="10" t="n">
        <v>0.21</v>
      </c>
      <c r="AB174" s="11" t="n">
        <f aca="false">ROUND(IFERROR(Z174*AA174,0),2)</f>
        <v>91206.15</v>
      </c>
      <c r="AC174" s="11" t="n">
        <f aca="false">AB174+Z174</f>
        <v>525521.15</v>
      </c>
      <c r="AD174" s="5"/>
      <c r="AE174" s="12"/>
      <c r="AF174" s="12"/>
      <c r="AG174" s="13"/>
      <c r="AH174" s="12"/>
      <c r="AI174" s="12"/>
      <c r="AJ174" s="14"/>
      <c r="AK174" s="9" t="n">
        <f aca="false">AI174*AJ174</f>
        <v>0</v>
      </c>
      <c r="AM174" s="15" t="str">
        <f aca="false">+A174</f>
        <v>NO</v>
      </c>
      <c r="AN174" s="15" t="n">
        <f aca="false">+B174</f>
        <v>30650940667</v>
      </c>
      <c r="AO174" s="15" t="str">
        <f aca="false">+C174</f>
        <v>Bustos &amp; Hope SH</v>
      </c>
      <c r="AP174" s="15" t="str">
        <f aca="false">+D174</f>
        <v>Responsable Inscripto</v>
      </c>
      <c r="AQ174" s="15" t="n">
        <f aca="false">E174</f>
        <v>74</v>
      </c>
      <c r="AR174" s="15" t="str">
        <f aca="false">TEXT(DAY(F174),"00")&amp;"/"&amp;TEXT(MONTH(F174),"00")&amp;"/"&amp;YEAR(F174)</f>
        <v>18/11/2025</v>
      </c>
      <c r="AS174" s="15" t="str">
        <f aca="false">TEXT(DAY(G174),"00")&amp;"/"&amp;TEXT(MONTH(G174),"00")&amp;"/"&amp;YEAR(G174)</f>
        <v>01/10/2025</v>
      </c>
      <c r="AT174" s="15" t="str">
        <f aca="false">TEXT(DAY(H174),"00")&amp;"/"&amp;TEXT(MONTH(H174),"00")&amp;"/"&amp;YEAR(H174)</f>
        <v>31/10/2025</v>
      </c>
      <c r="AU174" s="15" t="str">
        <f aca="false">TEXT(DAY(I174),"00")&amp;"/"&amp;TEXT(MONTH(I174),"00")&amp;"/"&amp;YEAR(I174)</f>
        <v>18/11/2025</v>
      </c>
      <c r="AV174" s="15" t="n">
        <f aca="false">IF(J174="","",J174)</f>
        <v>2</v>
      </c>
      <c r="AW174" s="15" t="n">
        <f aca="false">IFERROR(VLOOKUP(K174,TiposComprobantes!$B$2:$C$37,2,0),"")</f>
        <v>1</v>
      </c>
      <c r="AX174" s="15" t="n">
        <f aca="false">IFERROR(VLOOKUP(M174,TipoConceptos!$B$2:$C$4,2,0),"")</f>
        <v>2</v>
      </c>
      <c r="AY174" s="15" t="str">
        <f aca="false">N174</f>
        <v>Cuenta Corriente</v>
      </c>
      <c r="AZ174" s="15" t="n">
        <f aca="false">IFERROR(VLOOKUP(O174,CondicionReceptor!$B$2:$C$12,2,0),0)</f>
        <v>1</v>
      </c>
      <c r="BA174" s="15" t="n">
        <f aca="false">IFERROR(VLOOKUP(Q174,TiposDocumentos!$B$2:$C$37,2,0),99)</f>
        <v>80</v>
      </c>
      <c r="BB174" s="15" t="n">
        <f aca="false">R174</f>
        <v>30672355393</v>
      </c>
      <c r="BC174" s="15" t="str">
        <f aca="false">IF(S174="","",S174)</f>
        <v>CENTRO DE UNIDAD CORONARIA Y TERAPIA INTENSIVA SRL</v>
      </c>
      <c r="BD174" s="15" t="str">
        <f aca="false">IF(T174="","",T174)</f>
        <v>Dom. Estudio 4574</v>
      </c>
      <c r="BE174" s="15" t="str">
        <f aca="false">IF(U174="","",U174)</f>
        <v>Dom. Recep.  2289</v>
      </c>
      <c r="BF174" s="15" t="str">
        <f aca="false">IF(V174="","",V174)</f>
        <v>Honorarios 30672355393: oct 2025 - oct 2025</v>
      </c>
      <c r="BG174" s="11" t="n">
        <f aca="false">IF(W174="","",W174)</f>
        <v>5</v>
      </c>
      <c r="BH174" s="11" t="n">
        <f aca="false">IF(X174="","",X174)</f>
        <v>86863</v>
      </c>
      <c r="BI174" s="15" t="n">
        <f aca="false">IF(Y174="",0,Y174)</f>
        <v>0</v>
      </c>
      <c r="BJ174" s="11" t="n">
        <f aca="false">IF(Z174="","",Z174)</f>
        <v>434315</v>
      </c>
      <c r="BK174" s="15" t="n">
        <f aca="false">VLOOKUP(AA174,TiposIVA!$B$2:$C$11,2,0)</f>
        <v>5</v>
      </c>
      <c r="BL174" s="11" t="n">
        <f aca="false">IF(AB174="","",AB174)</f>
        <v>91206.15</v>
      </c>
      <c r="BM174" s="11" t="n">
        <f aca="false">IF(AC174="","",AC174)</f>
        <v>525521.15</v>
      </c>
      <c r="BN174" s="16" t="str">
        <f aca="false">IFERROR(VLOOKUP(AD174,TiposComprobantes!$B$2:$C$37,2,0),"")</f>
        <v/>
      </c>
      <c r="BO174" s="16" t="str">
        <f aca="false">IF(AE174="","",AE174)</f>
        <v/>
      </c>
      <c r="BP174" s="16" t="str">
        <f aca="false">IF(AF174="","",AF174)</f>
        <v/>
      </c>
      <c r="BQ174" s="16" t="str">
        <f aca="false">IFERROR(VLOOKUP(AG174,TiposTributos!$B$1:$C$12,2,0),"")</f>
        <v/>
      </c>
      <c r="BR174" s="16" t="str">
        <f aca="false">IF(AH174="","",AH174)</f>
        <v/>
      </c>
      <c r="BS174" s="11" t="n">
        <f aca="false">AI174</f>
        <v>0</v>
      </c>
      <c r="BT174" s="11" t="n">
        <f aca="false">AJ174*100</f>
        <v>0</v>
      </c>
      <c r="BU174" s="11" t="n">
        <f aca="false">AK174</f>
        <v>0</v>
      </c>
      <c r="BW174" s="15" t="str">
        <f aca="false">IF(F174="","",CONCATENATE(AM174,"|'",AN174,"'|'",AO174,"'|'",AP174,"'|'",AQ174,"'|'",AR174,"'|'",AS174,"'|'",AT174,"'|'",AU174,"'|",AV174,"|",AW174,"|",AX174,"|'",AY174,"'|",AZ174,"|",BA174,"|",BB174,"|'",BC174,"'|'",BD174,"'|'",BE174,"'|'",BF174,"'|",BG174,"|",BH174,"|",BI174,"|",BJ174,"|",BK174,"|",BL174,"|",BM174,"|",BN174,"|",BO174,"|",BP174,"|",BQ174,"|'",BR174,"'|",BS174,"|",BT174,"|",BU174))</f>
        <v>NO|'30650940667'|'Bustos &amp; Hope SH'|'Responsable Inscripto'|'74'|'18/11/2025'|'01/10/2025'|'31/10/2025'|'18/11/2025'|2|1|2|'Cuenta Corriente'|1|80|30672355393|'CENTRO DE UNIDAD CORONARIA Y TERAPIA INTENSIVA SRL'|'Dom. Estudio 4574'|'Dom. Recep.  2289'|'Honorarios 30672355393: oct 2025 - oct 2025'|5|86863|0|434315|5|91206,15|525521,15|||||''|0|0|0</v>
      </c>
    </row>
    <row r="175" customFormat="false" ht="12.75" hidden="false" customHeight="false" outlineLevel="0" collapsed="false">
      <c r="A175" s="5" t="s">
        <v>88</v>
      </c>
      <c r="B175" s="1" t="n">
        <v>30650940667</v>
      </c>
      <c r="C175" s="5" t="s">
        <v>38</v>
      </c>
      <c r="D175" s="5" t="s">
        <v>39</v>
      </c>
      <c r="E175" s="1" t="n">
        <v>75</v>
      </c>
      <c r="F175" s="6" t="n">
        <f aca="true">TODAY()</f>
        <v>45979</v>
      </c>
      <c r="G175" s="7" t="n">
        <f aca="false">DATE(YEAR(H175),MONTH(H175),1)</f>
        <v>45931</v>
      </c>
      <c r="H175" s="7" t="n">
        <f aca="false">EOMONTH(F175,-1)</f>
        <v>45961</v>
      </c>
      <c r="I175" s="7" t="n">
        <f aca="false">F175</f>
        <v>45979</v>
      </c>
      <c r="J175" s="1" t="n">
        <v>2</v>
      </c>
      <c r="K175" s="5" t="s">
        <v>40</v>
      </c>
      <c r="L175" s="8" t="str">
        <f aca="false">IF(K175="","",RIGHT(K175,1))</f>
        <v>A</v>
      </c>
      <c r="M175" s="5" t="s">
        <v>54</v>
      </c>
      <c r="N175" s="5" t="s">
        <v>42</v>
      </c>
      <c r="O175" s="5" t="s">
        <v>128</v>
      </c>
      <c r="P175" s="8" t="str">
        <f aca="false">IF(K175="","",VLOOKUP(O175,CondicionReceptor!$B$2:$D$12,3,0))</f>
        <v>A;M;C</v>
      </c>
      <c r="Q175" s="5" t="s">
        <v>44</v>
      </c>
      <c r="R175" s="1" t="n">
        <v>27055761685</v>
      </c>
      <c r="S175" s="5" t="s">
        <v>171</v>
      </c>
      <c r="T175" s="1" t="str">
        <f aca="false">"Dom. Estudio "&amp;RANDBETWEEN(1,10000)</f>
        <v>Dom. Estudio 4954</v>
      </c>
      <c r="U175" s="1" t="str">
        <f aca="false">"Dom. Recep.  "&amp;RANDBETWEEN(1,10000)</f>
        <v>Dom. Recep.  4722</v>
      </c>
      <c r="V175" s="1" t="str">
        <f aca="false">"Honorarios "&amp;R175&amp;": "&amp;TEXT(G175,"mmm")&amp;" "&amp;YEAR(G175)&amp;" - "&amp;TEXT(H175,"mmm")&amp;" "&amp;YEAR(H175)</f>
        <v>Honorarios 27055761685: oct 2025 - oct 2025</v>
      </c>
      <c r="W175" s="9" t="n">
        <f aca="false">ROUND(RANDBETWEEN(100,5000)/100,0)</f>
        <v>22</v>
      </c>
      <c r="X175" s="9" t="n">
        <v>86863</v>
      </c>
      <c r="Z175" s="9" t="n">
        <f aca="false">ROUND(W175*X175-Y175,2)</f>
        <v>1910986</v>
      </c>
      <c r="AA175" s="10" t="n">
        <v>0.21</v>
      </c>
      <c r="AB175" s="11" t="n">
        <f aca="false">ROUND(IFERROR(Z175*AA175,0),2)</f>
        <v>401307.06</v>
      </c>
      <c r="AC175" s="11" t="n">
        <f aca="false">AB175+Z175</f>
        <v>2312293.06</v>
      </c>
      <c r="AD175" s="5"/>
      <c r="AE175" s="12"/>
      <c r="AF175" s="12"/>
      <c r="AG175" s="13"/>
      <c r="AH175" s="12"/>
      <c r="AI175" s="12"/>
      <c r="AJ175" s="14"/>
      <c r="AK175" s="9" t="n">
        <f aca="false">AI175*AJ175</f>
        <v>0</v>
      </c>
      <c r="AM175" s="15" t="str">
        <f aca="false">+A175</f>
        <v>NO</v>
      </c>
      <c r="AN175" s="15" t="n">
        <f aca="false">+B175</f>
        <v>30650940667</v>
      </c>
      <c r="AO175" s="15" t="str">
        <f aca="false">+C175</f>
        <v>Bustos &amp; Hope SH</v>
      </c>
      <c r="AP175" s="15" t="str">
        <f aca="false">+D175</f>
        <v>Responsable Inscripto</v>
      </c>
      <c r="AQ175" s="15" t="n">
        <f aca="false">E175</f>
        <v>75</v>
      </c>
      <c r="AR175" s="15" t="str">
        <f aca="false">TEXT(DAY(F175),"00")&amp;"/"&amp;TEXT(MONTH(F175),"00")&amp;"/"&amp;YEAR(F175)</f>
        <v>18/11/2025</v>
      </c>
      <c r="AS175" s="15" t="str">
        <f aca="false">TEXT(DAY(G175),"00")&amp;"/"&amp;TEXT(MONTH(G175),"00")&amp;"/"&amp;YEAR(G175)</f>
        <v>01/10/2025</v>
      </c>
      <c r="AT175" s="15" t="str">
        <f aca="false">TEXT(DAY(H175),"00")&amp;"/"&amp;TEXT(MONTH(H175),"00")&amp;"/"&amp;YEAR(H175)</f>
        <v>31/10/2025</v>
      </c>
      <c r="AU175" s="15" t="str">
        <f aca="false">TEXT(DAY(I175),"00")&amp;"/"&amp;TEXT(MONTH(I175),"00")&amp;"/"&amp;YEAR(I175)</f>
        <v>18/11/2025</v>
      </c>
      <c r="AV175" s="15" t="n">
        <f aca="false">IF(J175="","",J175)</f>
        <v>2</v>
      </c>
      <c r="AW175" s="15" t="n">
        <f aca="false">IFERROR(VLOOKUP(K175,TiposComprobantes!$B$2:$C$37,2,0),"")</f>
        <v>1</v>
      </c>
      <c r="AX175" s="15" t="n">
        <f aca="false">IFERROR(VLOOKUP(M175,TipoConceptos!$B$2:$C$4,2,0),"")</f>
        <v>2</v>
      </c>
      <c r="AY175" s="15" t="str">
        <f aca="false">N175</f>
        <v>Cuenta Corriente</v>
      </c>
      <c r="AZ175" s="15" t="n">
        <f aca="false">IFERROR(VLOOKUP(O175,CondicionReceptor!$B$2:$C$12,2,0),0)</f>
        <v>6</v>
      </c>
      <c r="BA175" s="15" t="n">
        <f aca="false">IFERROR(VLOOKUP(Q175,TiposDocumentos!$B$2:$C$37,2,0),99)</f>
        <v>80</v>
      </c>
      <c r="BB175" s="15" t="n">
        <f aca="false">R175</f>
        <v>27055761685</v>
      </c>
      <c r="BC175" s="15" t="str">
        <f aca="false">IF(S175="","",S175)</f>
        <v>CURTI ANGELA ISABEL</v>
      </c>
      <c r="BD175" s="15" t="str">
        <f aca="false">IF(T175="","",T175)</f>
        <v>Dom. Estudio 4954</v>
      </c>
      <c r="BE175" s="15" t="str">
        <f aca="false">IF(U175="","",U175)</f>
        <v>Dom. Recep.  4722</v>
      </c>
      <c r="BF175" s="15" t="str">
        <f aca="false">IF(V175="","",V175)</f>
        <v>Honorarios 27055761685: oct 2025 - oct 2025</v>
      </c>
      <c r="BG175" s="11" t="n">
        <f aca="false">IF(W175="","",W175)</f>
        <v>22</v>
      </c>
      <c r="BH175" s="11" t="n">
        <f aca="false">IF(X175="","",X175)</f>
        <v>86863</v>
      </c>
      <c r="BI175" s="15" t="n">
        <f aca="false">IF(Y175="",0,Y175)</f>
        <v>0</v>
      </c>
      <c r="BJ175" s="11" t="n">
        <f aca="false">IF(Z175="","",Z175)</f>
        <v>1910986</v>
      </c>
      <c r="BK175" s="15" t="n">
        <f aca="false">VLOOKUP(AA175,TiposIVA!$B$2:$C$11,2,0)</f>
        <v>5</v>
      </c>
      <c r="BL175" s="11" t="n">
        <f aca="false">IF(AB175="","",AB175)</f>
        <v>401307.06</v>
      </c>
      <c r="BM175" s="11" t="n">
        <f aca="false">IF(AC175="","",AC175)</f>
        <v>2312293.06</v>
      </c>
      <c r="BN175" s="16" t="str">
        <f aca="false">IFERROR(VLOOKUP(AD175,TiposComprobantes!$B$2:$C$37,2,0),"")</f>
        <v/>
      </c>
      <c r="BO175" s="16" t="str">
        <f aca="false">IF(AE175="","",AE175)</f>
        <v/>
      </c>
      <c r="BP175" s="16" t="str">
        <f aca="false">IF(AF175="","",AF175)</f>
        <v/>
      </c>
      <c r="BQ175" s="16" t="str">
        <f aca="false">IFERROR(VLOOKUP(AG175,TiposTributos!$B$1:$C$12,2,0),"")</f>
        <v/>
      </c>
      <c r="BR175" s="16" t="str">
        <f aca="false">IF(AH175="","",AH175)</f>
        <v/>
      </c>
      <c r="BS175" s="11" t="n">
        <f aca="false">AI175</f>
        <v>0</v>
      </c>
      <c r="BT175" s="11" t="n">
        <f aca="false">AJ175*100</f>
        <v>0</v>
      </c>
      <c r="BU175" s="11" t="n">
        <f aca="false">AK175</f>
        <v>0</v>
      </c>
      <c r="BW175" s="15" t="str">
        <f aca="false">IF(F175="","",CONCATENATE(AM175,"|'",AN175,"'|'",AO175,"'|'",AP175,"'|'",AQ175,"'|'",AR175,"'|'",AS175,"'|'",AT175,"'|'",AU175,"'|",AV175,"|",AW175,"|",AX175,"|'",AY175,"'|",AZ175,"|",BA175,"|",BB175,"|'",BC175,"'|'",BD175,"'|'",BE175,"'|'",BF175,"'|",BG175,"|",BH175,"|",BI175,"|",BJ175,"|",BK175,"|",BL175,"|",BM175,"|",BN175,"|",BO175,"|",BP175,"|",BQ175,"|'",BR175,"'|",BS175,"|",BT175,"|",BU175))</f>
        <v>NO|'30650940667'|'Bustos &amp; Hope SH'|'Responsable Inscripto'|'75'|'18/11/2025'|'01/10/2025'|'31/10/2025'|'18/11/2025'|2|1|2|'Cuenta Corriente'|6|80|27055761685|'CURTI ANGELA ISABEL'|'Dom. Estudio 4954'|'Dom. Recep.  4722'|'Honorarios 27055761685: oct 2025 - oct 2025'|22|86863|0|1910986|5|401307,06|2312293,06|||||''|0|0|0</v>
      </c>
    </row>
    <row r="176" customFormat="false" ht="12.75" hidden="false" customHeight="false" outlineLevel="0" collapsed="false">
      <c r="A176" s="5" t="s">
        <v>88</v>
      </c>
      <c r="B176" s="1" t="n">
        <v>30650940667</v>
      </c>
      <c r="C176" s="5" t="s">
        <v>38</v>
      </c>
      <c r="D176" s="5" t="s">
        <v>39</v>
      </c>
      <c r="E176" s="1" t="n">
        <v>76</v>
      </c>
      <c r="F176" s="6" t="n">
        <f aca="true">TODAY()</f>
        <v>45979</v>
      </c>
      <c r="G176" s="7" t="n">
        <f aca="false">DATE(YEAR(H176),MONTH(H176),1)</f>
        <v>45931</v>
      </c>
      <c r="H176" s="7" t="n">
        <f aca="false">EOMONTH(F176,-1)</f>
        <v>45961</v>
      </c>
      <c r="I176" s="7" t="n">
        <f aca="false">F176</f>
        <v>45979</v>
      </c>
      <c r="J176" s="1" t="n">
        <v>2</v>
      </c>
      <c r="K176" s="5" t="s">
        <v>40</v>
      </c>
      <c r="L176" s="8" t="str">
        <f aca="false">IF(K176="","",RIGHT(K176,1))</f>
        <v>A</v>
      </c>
      <c r="M176" s="5" t="s">
        <v>54</v>
      </c>
      <c r="N176" s="5" t="s">
        <v>42</v>
      </c>
      <c r="O176" s="5" t="s">
        <v>128</v>
      </c>
      <c r="P176" s="8" t="str">
        <f aca="false">IF(K176="","",VLOOKUP(O176,CondicionReceptor!$B$2:$D$12,3,0))</f>
        <v>A;M;C</v>
      </c>
      <c r="Q176" s="5" t="s">
        <v>44</v>
      </c>
      <c r="R176" s="1" t="n">
        <v>23267800499</v>
      </c>
      <c r="S176" s="5" t="s">
        <v>172</v>
      </c>
      <c r="T176" s="1" t="str">
        <f aca="false">"Dom. Estudio "&amp;RANDBETWEEN(1,10000)</f>
        <v>Dom. Estudio 6699</v>
      </c>
      <c r="U176" s="1" t="str">
        <f aca="false">"Dom. Recep.  "&amp;RANDBETWEEN(1,10000)</f>
        <v>Dom. Recep.  9728</v>
      </c>
      <c r="V176" s="1" t="str">
        <f aca="false">"Honorarios "&amp;R176&amp;": "&amp;TEXT(G176,"mmm")&amp;" "&amp;YEAR(G176)&amp;" - "&amp;TEXT(H176,"mmm")&amp;" "&amp;YEAR(H176)</f>
        <v>Honorarios 23267800499: oct 2025 - oct 2025</v>
      </c>
      <c r="W176" s="9" t="n">
        <f aca="false">ROUND(RANDBETWEEN(100,5000)/100,0)</f>
        <v>17</v>
      </c>
      <c r="X176" s="9" t="n">
        <v>86863</v>
      </c>
      <c r="Z176" s="9" t="n">
        <f aca="false">ROUND(W176*X176-Y176,2)</f>
        <v>1476671</v>
      </c>
      <c r="AA176" s="10" t="n">
        <v>0.21</v>
      </c>
      <c r="AB176" s="11" t="n">
        <f aca="false">ROUND(IFERROR(Z176*AA176,0),2)</f>
        <v>310100.91</v>
      </c>
      <c r="AC176" s="11" t="n">
        <f aca="false">AB176+Z176</f>
        <v>1786771.91</v>
      </c>
      <c r="AD176" s="5"/>
      <c r="AE176" s="12"/>
      <c r="AF176" s="12"/>
      <c r="AG176" s="13"/>
      <c r="AH176" s="12"/>
      <c r="AI176" s="12"/>
      <c r="AJ176" s="14"/>
      <c r="AK176" s="9" t="n">
        <f aca="false">AI176*AJ176</f>
        <v>0</v>
      </c>
      <c r="AM176" s="15" t="str">
        <f aca="false">+A176</f>
        <v>NO</v>
      </c>
      <c r="AN176" s="15" t="n">
        <f aca="false">+B176</f>
        <v>30650940667</v>
      </c>
      <c r="AO176" s="15" t="str">
        <f aca="false">+C176</f>
        <v>Bustos &amp; Hope SH</v>
      </c>
      <c r="AP176" s="15" t="str">
        <f aca="false">+D176</f>
        <v>Responsable Inscripto</v>
      </c>
      <c r="AQ176" s="15" t="n">
        <f aca="false">E176</f>
        <v>76</v>
      </c>
      <c r="AR176" s="15" t="str">
        <f aca="false">TEXT(DAY(F176),"00")&amp;"/"&amp;TEXT(MONTH(F176),"00")&amp;"/"&amp;YEAR(F176)</f>
        <v>18/11/2025</v>
      </c>
      <c r="AS176" s="15" t="str">
        <f aca="false">TEXT(DAY(G176),"00")&amp;"/"&amp;TEXT(MONTH(G176),"00")&amp;"/"&amp;YEAR(G176)</f>
        <v>01/10/2025</v>
      </c>
      <c r="AT176" s="15" t="str">
        <f aca="false">TEXT(DAY(H176),"00")&amp;"/"&amp;TEXT(MONTH(H176),"00")&amp;"/"&amp;YEAR(H176)</f>
        <v>31/10/2025</v>
      </c>
      <c r="AU176" s="15" t="str">
        <f aca="false">TEXT(DAY(I176),"00")&amp;"/"&amp;TEXT(MONTH(I176),"00")&amp;"/"&amp;YEAR(I176)</f>
        <v>18/11/2025</v>
      </c>
      <c r="AV176" s="15" t="n">
        <f aca="false">IF(J176="","",J176)</f>
        <v>2</v>
      </c>
      <c r="AW176" s="15" t="n">
        <f aca="false">IFERROR(VLOOKUP(K176,TiposComprobantes!$B$2:$C$37,2,0),"")</f>
        <v>1</v>
      </c>
      <c r="AX176" s="15" t="n">
        <f aca="false">IFERROR(VLOOKUP(M176,TipoConceptos!$B$2:$C$4,2,0),"")</f>
        <v>2</v>
      </c>
      <c r="AY176" s="15" t="str">
        <f aca="false">N176</f>
        <v>Cuenta Corriente</v>
      </c>
      <c r="AZ176" s="15" t="n">
        <f aca="false">IFERROR(VLOOKUP(O176,CondicionReceptor!$B$2:$C$12,2,0),0)</f>
        <v>6</v>
      </c>
      <c r="BA176" s="15" t="n">
        <f aca="false">IFERROR(VLOOKUP(Q176,TiposDocumentos!$B$2:$C$37,2,0),99)</f>
        <v>80</v>
      </c>
      <c r="BB176" s="15" t="n">
        <f aca="false">R176</f>
        <v>23267800499</v>
      </c>
      <c r="BC176" s="15" t="str">
        <f aca="false">IF(S176="","",S176)</f>
        <v>DE ANDRADE DIEGO RAFAEL</v>
      </c>
      <c r="BD176" s="15" t="str">
        <f aca="false">IF(T176="","",T176)</f>
        <v>Dom. Estudio 6699</v>
      </c>
      <c r="BE176" s="15" t="str">
        <f aca="false">IF(U176="","",U176)</f>
        <v>Dom. Recep.  9728</v>
      </c>
      <c r="BF176" s="15" t="str">
        <f aca="false">IF(V176="","",V176)</f>
        <v>Honorarios 23267800499: oct 2025 - oct 2025</v>
      </c>
      <c r="BG176" s="11" t="n">
        <f aca="false">IF(W176="","",W176)</f>
        <v>17</v>
      </c>
      <c r="BH176" s="11" t="n">
        <f aca="false">IF(X176="","",X176)</f>
        <v>86863</v>
      </c>
      <c r="BI176" s="15" t="n">
        <f aca="false">IF(Y176="",0,Y176)</f>
        <v>0</v>
      </c>
      <c r="BJ176" s="11" t="n">
        <f aca="false">IF(Z176="","",Z176)</f>
        <v>1476671</v>
      </c>
      <c r="BK176" s="15" t="n">
        <f aca="false">VLOOKUP(AA176,TiposIVA!$B$2:$C$11,2,0)</f>
        <v>5</v>
      </c>
      <c r="BL176" s="11" t="n">
        <f aca="false">IF(AB176="","",AB176)</f>
        <v>310100.91</v>
      </c>
      <c r="BM176" s="11" t="n">
        <f aca="false">IF(AC176="","",AC176)</f>
        <v>1786771.91</v>
      </c>
      <c r="BN176" s="16" t="str">
        <f aca="false">IFERROR(VLOOKUP(AD176,TiposComprobantes!$B$2:$C$37,2,0),"")</f>
        <v/>
      </c>
      <c r="BO176" s="16" t="str">
        <f aca="false">IF(AE176="","",AE176)</f>
        <v/>
      </c>
      <c r="BP176" s="16" t="str">
        <f aca="false">IF(AF176="","",AF176)</f>
        <v/>
      </c>
      <c r="BQ176" s="16" t="str">
        <f aca="false">IFERROR(VLOOKUP(AG176,TiposTributos!$B$1:$C$12,2,0),"")</f>
        <v/>
      </c>
      <c r="BR176" s="16" t="str">
        <f aca="false">IF(AH176="","",AH176)</f>
        <v/>
      </c>
      <c r="BS176" s="11" t="n">
        <f aca="false">AI176</f>
        <v>0</v>
      </c>
      <c r="BT176" s="11" t="n">
        <f aca="false">AJ176*100</f>
        <v>0</v>
      </c>
      <c r="BU176" s="11" t="n">
        <f aca="false">AK176</f>
        <v>0</v>
      </c>
      <c r="BW176" s="15" t="str">
        <f aca="false">IF(F176="","",CONCATENATE(AM176,"|'",AN176,"'|'",AO176,"'|'",AP176,"'|'",AQ176,"'|'",AR176,"'|'",AS176,"'|'",AT176,"'|'",AU176,"'|",AV176,"|",AW176,"|",AX176,"|'",AY176,"'|",AZ176,"|",BA176,"|",BB176,"|'",BC176,"'|'",BD176,"'|'",BE176,"'|'",BF176,"'|",BG176,"|",BH176,"|",BI176,"|",BJ176,"|",BK176,"|",BL176,"|",BM176,"|",BN176,"|",BO176,"|",BP176,"|",BQ176,"|'",BR176,"'|",BS176,"|",BT176,"|",BU176))</f>
        <v>NO|'30650940667'|'Bustos &amp; Hope SH'|'Responsable Inscripto'|'76'|'18/11/2025'|'01/10/2025'|'31/10/2025'|'18/11/2025'|2|1|2|'Cuenta Corriente'|6|80|23267800499|'DE ANDRADE DIEGO RAFAEL'|'Dom. Estudio 6699'|'Dom. Recep.  9728'|'Honorarios 23267800499: oct 2025 - oct 2025'|17|86863|0|1476671|5|310100,91|1786771,91|||||''|0|0|0</v>
      </c>
    </row>
    <row r="177" customFormat="false" ht="12.75" hidden="false" customHeight="false" outlineLevel="0" collapsed="false">
      <c r="A177" s="5" t="s">
        <v>88</v>
      </c>
      <c r="B177" s="1" t="n">
        <v>30650940667</v>
      </c>
      <c r="C177" s="5" t="s">
        <v>38</v>
      </c>
      <c r="D177" s="5" t="s">
        <v>39</v>
      </c>
      <c r="E177" s="1" t="n">
        <v>77</v>
      </c>
      <c r="F177" s="6" t="n">
        <f aca="true">TODAY()</f>
        <v>45979</v>
      </c>
      <c r="G177" s="7" t="n">
        <f aca="false">DATE(YEAR(H177),MONTH(H177),1)</f>
        <v>45931</v>
      </c>
      <c r="H177" s="7" t="n">
        <f aca="false">EOMONTH(F177,-1)</f>
        <v>45961</v>
      </c>
      <c r="I177" s="7" t="n">
        <f aca="false">F177</f>
        <v>45979</v>
      </c>
      <c r="J177" s="1" t="n">
        <v>2</v>
      </c>
      <c r="K177" s="5" t="s">
        <v>53</v>
      </c>
      <c r="L177" s="8" t="str">
        <f aca="false">IF(K177="","",RIGHT(K177,1))</f>
        <v>B</v>
      </c>
      <c r="M177" s="5" t="s">
        <v>54</v>
      </c>
      <c r="N177" s="5" t="s">
        <v>42</v>
      </c>
      <c r="O177" s="5" t="s">
        <v>56</v>
      </c>
      <c r="P177" s="8" t="str">
        <f aca="false">IF(K177="","",VLOOKUP(O177,CondicionReceptor!$B$2:$D$12,3,0))</f>
        <v>B;C</v>
      </c>
      <c r="Q177" s="5" t="s">
        <v>44</v>
      </c>
      <c r="R177" s="1" t="n">
        <v>23051636864</v>
      </c>
      <c r="S177" s="5" t="s">
        <v>173</v>
      </c>
      <c r="T177" s="1" t="str">
        <f aca="false">"Dom. Estudio "&amp;RANDBETWEEN(1,10000)</f>
        <v>Dom. Estudio 9945</v>
      </c>
      <c r="U177" s="1" t="str">
        <f aca="false">"Dom. Recep.  "&amp;RANDBETWEEN(1,10000)</f>
        <v>Dom. Recep.  8591</v>
      </c>
      <c r="V177" s="1" t="str">
        <f aca="false">"Honorarios "&amp;R177&amp;": "&amp;TEXT(G177,"mmm")&amp;" "&amp;YEAR(G177)&amp;" - "&amp;TEXT(H177,"mmm")&amp;" "&amp;YEAR(H177)</f>
        <v>Honorarios 23051636864: oct 2025 - oct 2025</v>
      </c>
      <c r="W177" s="9" t="n">
        <f aca="false">ROUND(RANDBETWEEN(100,5000)/100,0)</f>
        <v>36</v>
      </c>
      <c r="X177" s="9" t="n">
        <v>86863</v>
      </c>
      <c r="Z177" s="9" t="n">
        <f aca="false">ROUND(W177*X177-Y177,2)</f>
        <v>3127068</v>
      </c>
      <c r="AA177" s="10" t="n">
        <v>0.21</v>
      </c>
      <c r="AB177" s="11" t="n">
        <f aca="false">ROUND(IFERROR(Z177*AA177,0),2)</f>
        <v>656684.28</v>
      </c>
      <c r="AC177" s="11" t="n">
        <f aca="false">AB177+Z177</f>
        <v>3783752.28</v>
      </c>
      <c r="AD177" s="5"/>
      <c r="AE177" s="12"/>
      <c r="AF177" s="12"/>
      <c r="AG177" s="13"/>
      <c r="AH177" s="12"/>
      <c r="AI177" s="12"/>
      <c r="AJ177" s="14"/>
      <c r="AK177" s="9" t="n">
        <f aca="false">AI177*AJ177</f>
        <v>0</v>
      </c>
      <c r="AM177" s="15" t="str">
        <f aca="false">+A177</f>
        <v>NO</v>
      </c>
      <c r="AN177" s="15" t="n">
        <f aca="false">+B177</f>
        <v>30650940667</v>
      </c>
      <c r="AO177" s="15" t="str">
        <f aca="false">+C177</f>
        <v>Bustos &amp; Hope SH</v>
      </c>
      <c r="AP177" s="15" t="str">
        <f aca="false">+D177</f>
        <v>Responsable Inscripto</v>
      </c>
      <c r="AQ177" s="15" t="n">
        <f aca="false">E177</f>
        <v>77</v>
      </c>
      <c r="AR177" s="15" t="str">
        <f aca="false">TEXT(DAY(F177),"00")&amp;"/"&amp;TEXT(MONTH(F177),"00")&amp;"/"&amp;YEAR(F177)</f>
        <v>18/11/2025</v>
      </c>
      <c r="AS177" s="15" t="str">
        <f aca="false">TEXT(DAY(G177),"00")&amp;"/"&amp;TEXT(MONTH(G177),"00")&amp;"/"&amp;YEAR(G177)</f>
        <v>01/10/2025</v>
      </c>
      <c r="AT177" s="15" t="str">
        <f aca="false">TEXT(DAY(H177),"00")&amp;"/"&amp;TEXT(MONTH(H177),"00")&amp;"/"&amp;YEAR(H177)</f>
        <v>31/10/2025</v>
      </c>
      <c r="AU177" s="15" t="str">
        <f aca="false">TEXT(DAY(I177),"00")&amp;"/"&amp;TEXT(MONTH(I177),"00")&amp;"/"&amp;YEAR(I177)</f>
        <v>18/11/2025</v>
      </c>
      <c r="AV177" s="15" t="n">
        <f aca="false">IF(J177="","",J177)</f>
        <v>2</v>
      </c>
      <c r="AW177" s="15" t="n">
        <f aca="false">IFERROR(VLOOKUP(K177,TiposComprobantes!$B$2:$C$37,2,0),"")</f>
        <v>6</v>
      </c>
      <c r="AX177" s="15" t="n">
        <f aca="false">IFERROR(VLOOKUP(M177,TipoConceptos!$B$2:$C$4,2,0),"")</f>
        <v>2</v>
      </c>
      <c r="AY177" s="15" t="str">
        <f aca="false">N177</f>
        <v>Cuenta Corriente</v>
      </c>
      <c r="AZ177" s="15" t="n">
        <f aca="false">IFERROR(VLOOKUP(O177,CondicionReceptor!$B$2:$C$12,2,0),0)</f>
        <v>5</v>
      </c>
      <c r="BA177" s="15" t="n">
        <f aca="false">IFERROR(VLOOKUP(Q177,TiposDocumentos!$B$2:$C$37,2,0),99)</f>
        <v>80</v>
      </c>
      <c r="BB177" s="15" t="n">
        <f aca="false">R177</f>
        <v>23051636864</v>
      </c>
      <c r="BC177" s="15" t="str">
        <f aca="false">IF(S177="","",S177)</f>
        <v>DOMINGUEZ MIRTHA LUCILA</v>
      </c>
      <c r="BD177" s="15" t="str">
        <f aca="false">IF(T177="","",T177)</f>
        <v>Dom. Estudio 9945</v>
      </c>
      <c r="BE177" s="15" t="str">
        <f aca="false">IF(U177="","",U177)</f>
        <v>Dom. Recep.  8591</v>
      </c>
      <c r="BF177" s="15" t="str">
        <f aca="false">IF(V177="","",V177)</f>
        <v>Honorarios 23051636864: oct 2025 - oct 2025</v>
      </c>
      <c r="BG177" s="11" t="n">
        <f aca="false">IF(W177="","",W177)</f>
        <v>36</v>
      </c>
      <c r="BH177" s="11" t="n">
        <f aca="false">IF(X177="","",X177)</f>
        <v>86863</v>
      </c>
      <c r="BI177" s="15" t="n">
        <f aca="false">IF(Y177="",0,Y177)</f>
        <v>0</v>
      </c>
      <c r="BJ177" s="11" t="n">
        <f aca="false">IF(Z177="","",Z177)</f>
        <v>3127068</v>
      </c>
      <c r="BK177" s="15" t="n">
        <f aca="false">VLOOKUP(AA177,TiposIVA!$B$2:$C$11,2,0)</f>
        <v>5</v>
      </c>
      <c r="BL177" s="11" t="n">
        <f aca="false">IF(AB177="","",AB177)</f>
        <v>656684.28</v>
      </c>
      <c r="BM177" s="11" t="n">
        <f aca="false">IF(AC177="","",AC177)</f>
        <v>3783752.28</v>
      </c>
      <c r="BN177" s="16" t="str">
        <f aca="false">IFERROR(VLOOKUP(AD177,TiposComprobantes!$B$2:$C$37,2,0),"")</f>
        <v/>
      </c>
      <c r="BO177" s="16" t="str">
        <f aca="false">IF(AE177="","",AE177)</f>
        <v/>
      </c>
      <c r="BP177" s="16" t="str">
        <f aca="false">IF(AF177="","",AF177)</f>
        <v/>
      </c>
      <c r="BQ177" s="16" t="str">
        <f aca="false">IFERROR(VLOOKUP(AG177,TiposTributos!$B$1:$C$12,2,0),"")</f>
        <v/>
      </c>
      <c r="BR177" s="16" t="str">
        <f aca="false">IF(AH177="","",AH177)</f>
        <v/>
      </c>
      <c r="BS177" s="11" t="n">
        <f aca="false">AI177</f>
        <v>0</v>
      </c>
      <c r="BT177" s="11" t="n">
        <f aca="false">AJ177*100</f>
        <v>0</v>
      </c>
      <c r="BU177" s="11" t="n">
        <f aca="false">AK177</f>
        <v>0</v>
      </c>
      <c r="BW177" s="15" t="str">
        <f aca="false">IF(F177="","",CONCATENATE(AM177,"|'",AN177,"'|'",AO177,"'|'",AP177,"'|'",AQ177,"'|'",AR177,"'|'",AS177,"'|'",AT177,"'|'",AU177,"'|",AV177,"|",AW177,"|",AX177,"|'",AY177,"'|",AZ177,"|",BA177,"|",BB177,"|'",BC177,"'|'",BD177,"'|'",BE177,"'|'",BF177,"'|",BG177,"|",BH177,"|",BI177,"|",BJ177,"|",BK177,"|",BL177,"|",BM177,"|",BN177,"|",BO177,"|",BP177,"|",BQ177,"|'",BR177,"'|",BS177,"|",BT177,"|",BU177))</f>
        <v>NO|'30650940667'|'Bustos &amp; Hope SH'|'Responsable Inscripto'|'77'|'18/11/2025'|'01/10/2025'|'31/10/2025'|'18/11/2025'|2|6|2|'Cuenta Corriente'|5|80|23051636864|'DOMINGUEZ MIRTHA LUCILA'|'Dom. Estudio 9945'|'Dom. Recep.  8591'|'Honorarios 23051636864: oct 2025 - oct 2025'|36|86863|0|3127068|5|656684,28|3783752,28|||||''|0|0|0</v>
      </c>
    </row>
    <row r="178" customFormat="false" ht="12.75" hidden="false" customHeight="false" outlineLevel="0" collapsed="false">
      <c r="A178" s="5" t="s">
        <v>88</v>
      </c>
      <c r="B178" s="1" t="n">
        <v>30650940667</v>
      </c>
      <c r="C178" s="5" t="s">
        <v>38</v>
      </c>
      <c r="D178" s="5" t="s">
        <v>39</v>
      </c>
      <c r="E178" s="1" t="n">
        <v>78</v>
      </c>
      <c r="F178" s="6" t="n">
        <f aca="true">TODAY()</f>
        <v>45979</v>
      </c>
      <c r="G178" s="7" t="n">
        <f aca="false">DATE(YEAR(H178),MONTH(H178),1)</f>
        <v>45931</v>
      </c>
      <c r="H178" s="7" t="n">
        <f aca="false">EOMONTH(F178,-1)</f>
        <v>45961</v>
      </c>
      <c r="I178" s="7" t="n">
        <f aca="false">F178</f>
        <v>45979</v>
      </c>
      <c r="J178" s="1" t="n">
        <v>2</v>
      </c>
      <c r="K178" s="5" t="s">
        <v>40</v>
      </c>
      <c r="L178" s="8" t="str">
        <f aca="false">IF(K178="","",RIGHT(K178,1))</f>
        <v>A</v>
      </c>
      <c r="M178" s="5" t="s">
        <v>54</v>
      </c>
      <c r="N178" s="5" t="s">
        <v>42</v>
      </c>
      <c r="O178" s="5" t="s">
        <v>43</v>
      </c>
      <c r="P178" s="8" t="str">
        <f aca="false">IF(K178="","",VLOOKUP(O178,CondicionReceptor!$B$2:$D$12,3,0))</f>
        <v>A;M;C</v>
      </c>
      <c r="Q178" s="5" t="s">
        <v>44</v>
      </c>
      <c r="R178" s="1" t="n">
        <v>30717537153</v>
      </c>
      <c r="S178" s="5" t="s">
        <v>174</v>
      </c>
      <c r="T178" s="1" t="str">
        <f aca="false">"Dom. Estudio "&amp;RANDBETWEEN(1,10000)</f>
        <v>Dom. Estudio 3493</v>
      </c>
      <c r="U178" s="1" t="str">
        <f aca="false">"Dom. Recep.  "&amp;RANDBETWEEN(1,10000)</f>
        <v>Dom. Recep.  6476</v>
      </c>
      <c r="V178" s="1" t="str">
        <f aca="false">"Honorarios "&amp;R178&amp;": "&amp;TEXT(G178,"mmm")&amp;" "&amp;YEAR(G178)&amp;" - "&amp;TEXT(H178,"mmm")&amp;" "&amp;YEAR(H178)</f>
        <v>Honorarios 30717537153: oct 2025 - oct 2025</v>
      </c>
      <c r="W178" s="9" t="n">
        <f aca="false">ROUND(RANDBETWEEN(100,5000)/100,0)</f>
        <v>35</v>
      </c>
      <c r="X178" s="9" t="n">
        <v>86863</v>
      </c>
      <c r="Z178" s="9" t="n">
        <f aca="false">ROUND(W178*X178-Y178,2)</f>
        <v>3040205</v>
      </c>
      <c r="AA178" s="10" t="n">
        <v>0.21</v>
      </c>
      <c r="AB178" s="11" t="n">
        <f aca="false">ROUND(IFERROR(Z178*AA178,0),2)</f>
        <v>638443.05</v>
      </c>
      <c r="AC178" s="11" t="n">
        <f aca="false">AB178+Z178</f>
        <v>3678648.05</v>
      </c>
      <c r="AD178" s="5"/>
      <c r="AE178" s="12"/>
      <c r="AF178" s="12"/>
      <c r="AG178" s="13"/>
      <c r="AH178" s="12"/>
      <c r="AI178" s="12"/>
      <c r="AJ178" s="14"/>
      <c r="AK178" s="9" t="n">
        <f aca="false">AI178*AJ178</f>
        <v>0</v>
      </c>
      <c r="AM178" s="15" t="str">
        <f aca="false">+A178</f>
        <v>NO</v>
      </c>
      <c r="AN178" s="15" t="n">
        <f aca="false">+B178</f>
        <v>30650940667</v>
      </c>
      <c r="AO178" s="15" t="str">
        <f aca="false">+C178</f>
        <v>Bustos &amp; Hope SH</v>
      </c>
      <c r="AP178" s="15" t="str">
        <f aca="false">+D178</f>
        <v>Responsable Inscripto</v>
      </c>
      <c r="AQ178" s="15" t="n">
        <f aca="false">E178</f>
        <v>78</v>
      </c>
      <c r="AR178" s="15" t="str">
        <f aca="false">TEXT(DAY(F178),"00")&amp;"/"&amp;TEXT(MONTH(F178),"00")&amp;"/"&amp;YEAR(F178)</f>
        <v>18/11/2025</v>
      </c>
      <c r="AS178" s="15" t="str">
        <f aca="false">TEXT(DAY(G178),"00")&amp;"/"&amp;TEXT(MONTH(G178),"00")&amp;"/"&amp;YEAR(G178)</f>
        <v>01/10/2025</v>
      </c>
      <c r="AT178" s="15" t="str">
        <f aca="false">TEXT(DAY(H178),"00")&amp;"/"&amp;TEXT(MONTH(H178),"00")&amp;"/"&amp;YEAR(H178)</f>
        <v>31/10/2025</v>
      </c>
      <c r="AU178" s="15" t="str">
        <f aca="false">TEXT(DAY(I178),"00")&amp;"/"&amp;TEXT(MONTH(I178),"00")&amp;"/"&amp;YEAR(I178)</f>
        <v>18/11/2025</v>
      </c>
      <c r="AV178" s="15" t="n">
        <f aca="false">IF(J178="","",J178)</f>
        <v>2</v>
      </c>
      <c r="AW178" s="15" t="n">
        <f aca="false">IFERROR(VLOOKUP(K178,TiposComprobantes!$B$2:$C$37,2,0),"")</f>
        <v>1</v>
      </c>
      <c r="AX178" s="15" t="n">
        <f aca="false">IFERROR(VLOOKUP(M178,TipoConceptos!$B$2:$C$4,2,0),"")</f>
        <v>2</v>
      </c>
      <c r="AY178" s="15" t="str">
        <f aca="false">N178</f>
        <v>Cuenta Corriente</v>
      </c>
      <c r="AZ178" s="15" t="n">
        <f aca="false">IFERROR(VLOOKUP(O178,CondicionReceptor!$B$2:$C$12,2,0),0)</f>
        <v>1</v>
      </c>
      <c r="BA178" s="15" t="n">
        <f aca="false">IFERROR(VLOOKUP(Q178,TiposDocumentos!$B$2:$C$37,2,0),99)</f>
        <v>80</v>
      </c>
      <c r="BB178" s="15" t="n">
        <f aca="false">R178</f>
        <v>30717537153</v>
      </c>
      <c r="BC178" s="15" t="str">
        <f aca="false">IF(S178="","",S178)</f>
        <v>DON LALO S. R. L.</v>
      </c>
      <c r="BD178" s="15" t="str">
        <f aca="false">IF(T178="","",T178)</f>
        <v>Dom. Estudio 3493</v>
      </c>
      <c r="BE178" s="15" t="str">
        <f aca="false">IF(U178="","",U178)</f>
        <v>Dom. Recep.  6476</v>
      </c>
      <c r="BF178" s="15" t="str">
        <f aca="false">IF(V178="","",V178)</f>
        <v>Honorarios 30717537153: oct 2025 - oct 2025</v>
      </c>
      <c r="BG178" s="11" t="n">
        <f aca="false">IF(W178="","",W178)</f>
        <v>35</v>
      </c>
      <c r="BH178" s="11" t="n">
        <f aca="false">IF(X178="","",X178)</f>
        <v>86863</v>
      </c>
      <c r="BI178" s="15" t="n">
        <f aca="false">IF(Y178="",0,Y178)</f>
        <v>0</v>
      </c>
      <c r="BJ178" s="11" t="n">
        <f aca="false">IF(Z178="","",Z178)</f>
        <v>3040205</v>
      </c>
      <c r="BK178" s="15" t="n">
        <f aca="false">VLOOKUP(AA178,TiposIVA!$B$2:$C$11,2,0)</f>
        <v>5</v>
      </c>
      <c r="BL178" s="11" t="n">
        <f aca="false">IF(AB178="","",AB178)</f>
        <v>638443.05</v>
      </c>
      <c r="BM178" s="11" t="n">
        <f aca="false">IF(AC178="","",AC178)</f>
        <v>3678648.05</v>
      </c>
      <c r="BN178" s="16" t="str">
        <f aca="false">IFERROR(VLOOKUP(AD178,TiposComprobantes!$B$2:$C$37,2,0),"")</f>
        <v/>
      </c>
      <c r="BO178" s="16" t="str">
        <f aca="false">IF(AE178="","",AE178)</f>
        <v/>
      </c>
      <c r="BP178" s="16" t="str">
        <f aca="false">IF(AF178="","",AF178)</f>
        <v/>
      </c>
      <c r="BQ178" s="16" t="str">
        <f aca="false">IFERROR(VLOOKUP(AG178,TiposTributos!$B$1:$C$12,2,0),"")</f>
        <v/>
      </c>
      <c r="BR178" s="16" t="str">
        <f aca="false">IF(AH178="","",AH178)</f>
        <v/>
      </c>
      <c r="BS178" s="11" t="n">
        <f aca="false">AI178</f>
        <v>0</v>
      </c>
      <c r="BT178" s="11" t="n">
        <f aca="false">AJ178*100</f>
        <v>0</v>
      </c>
      <c r="BU178" s="11" t="n">
        <f aca="false">AK178</f>
        <v>0</v>
      </c>
      <c r="BW178" s="15" t="str">
        <f aca="false">IF(F178="","",CONCATENATE(AM178,"|'",AN178,"'|'",AO178,"'|'",AP178,"'|'",AQ178,"'|'",AR178,"'|'",AS178,"'|'",AT178,"'|'",AU178,"'|",AV178,"|",AW178,"|",AX178,"|'",AY178,"'|",AZ178,"|",BA178,"|",BB178,"|'",BC178,"'|'",BD178,"'|'",BE178,"'|'",BF178,"'|",BG178,"|",BH178,"|",BI178,"|",BJ178,"|",BK178,"|",BL178,"|",BM178,"|",BN178,"|",BO178,"|",BP178,"|",BQ178,"|'",BR178,"'|",BS178,"|",BT178,"|",BU178))</f>
        <v>NO|'30650940667'|'Bustos &amp; Hope SH'|'Responsable Inscripto'|'78'|'18/11/2025'|'01/10/2025'|'31/10/2025'|'18/11/2025'|2|1|2|'Cuenta Corriente'|1|80|30717537153|'DON LALO S. R. L.'|'Dom. Estudio 3493'|'Dom. Recep.  6476'|'Honorarios 30717537153: oct 2025 - oct 2025'|35|86863|0|3040205|5|638443,05|3678648,05|||||''|0|0|0</v>
      </c>
    </row>
    <row r="179" customFormat="false" ht="12.75" hidden="false" customHeight="false" outlineLevel="0" collapsed="false">
      <c r="A179" s="5" t="s">
        <v>88</v>
      </c>
      <c r="B179" s="1" t="n">
        <v>30650940667</v>
      </c>
      <c r="C179" s="5" t="s">
        <v>38</v>
      </c>
      <c r="D179" s="5" t="s">
        <v>39</v>
      </c>
      <c r="E179" s="1" t="n">
        <v>79</v>
      </c>
      <c r="F179" s="6" t="n">
        <f aca="true">TODAY()</f>
        <v>45979</v>
      </c>
      <c r="G179" s="7" t="n">
        <f aca="false">DATE(YEAR(H179),MONTH(H179),1)</f>
        <v>45931</v>
      </c>
      <c r="H179" s="7" t="n">
        <f aca="false">EOMONTH(F179,-1)</f>
        <v>45961</v>
      </c>
      <c r="I179" s="7" t="n">
        <f aca="false">F179</f>
        <v>45979</v>
      </c>
      <c r="J179" s="1" t="n">
        <v>2</v>
      </c>
      <c r="K179" s="5" t="s">
        <v>40</v>
      </c>
      <c r="L179" s="8" t="str">
        <f aca="false">IF(K179="","",RIGHT(K179,1))</f>
        <v>A</v>
      </c>
      <c r="M179" s="5" t="s">
        <v>54</v>
      </c>
      <c r="N179" s="5" t="s">
        <v>42</v>
      </c>
      <c r="O179" s="5" t="s">
        <v>43</v>
      </c>
      <c r="P179" s="8" t="str">
        <f aca="false">IF(K179="","",VLOOKUP(O179,CondicionReceptor!$B$2:$D$12,3,0))</f>
        <v>A;M;C</v>
      </c>
      <c r="Q179" s="5" t="s">
        <v>44</v>
      </c>
      <c r="R179" s="1" t="n">
        <v>30709431834</v>
      </c>
      <c r="S179" s="5" t="s">
        <v>118</v>
      </c>
      <c r="T179" s="1" t="str">
        <f aca="false">"Dom. Estudio "&amp;RANDBETWEEN(1,10000)</f>
        <v>Dom. Estudio 7365</v>
      </c>
      <c r="U179" s="1" t="str">
        <f aca="false">"Dom. Recep.  "&amp;RANDBETWEEN(1,10000)</f>
        <v>Dom. Recep.  1340</v>
      </c>
      <c r="V179" s="1" t="str">
        <f aca="false">"Honorarios "&amp;R179&amp;": "&amp;TEXT(G179,"mmm")&amp;" "&amp;YEAR(G179)&amp;" - "&amp;TEXT(H179,"mmm")&amp;" "&amp;YEAR(H179)</f>
        <v>Honorarios 30709431834: oct 2025 - oct 2025</v>
      </c>
      <c r="W179" s="9" t="n">
        <f aca="false">ROUND(RANDBETWEEN(100,5000)/100,0)</f>
        <v>23</v>
      </c>
      <c r="X179" s="9" t="n">
        <v>86863</v>
      </c>
      <c r="Z179" s="9" t="n">
        <f aca="false">ROUND(W179*X179-Y179,2)</f>
        <v>1997849</v>
      </c>
      <c r="AA179" s="10" t="n">
        <v>0.21</v>
      </c>
      <c r="AB179" s="11" t="n">
        <f aca="false">ROUND(IFERROR(Z179*AA179,0),2)</f>
        <v>419548.29</v>
      </c>
      <c r="AC179" s="11" t="n">
        <f aca="false">AB179+Z179</f>
        <v>2417397.29</v>
      </c>
      <c r="AD179" s="5"/>
      <c r="AE179" s="12"/>
      <c r="AF179" s="12"/>
      <c r="AG179" s="13"/>
      <c r="AH179" s="12"/>
      <c r="AI179" s="12"/>
      <c r="AJ179" s="14"/>
      <c r="AK179" s="9" t="n">
        <f aca="false">AI179*AJ179</f>
        <v>0</v>
      </c>
      <c r="AM179" s="15" t="str">
        <f aca="false">+A179</f>
        <v>NO</v>
      </c>
      <c r="AN179" s="15" t="n">
        <f aca="false">+B179</f>
        <v>30650940667</v>
      </c>
      <c r="AO179" s="15" t="str">
        <f aca="false">+C179</f>
        <v>Bustos &amp; Hope SH</v>
      </c>
      <c r="AP179" s="15" t="str">
        <f aca="false">+D179</f>
        <v>Responsable Inscripto</v>
      </c>
      <c r="AQ179" s="15" t="n">
        <f aca="false">E179</f>
        <v>79</v>
      </c>
      <c r="AR179" s="15" t="str">
        <f aca="false">TEXT(DAY(F179),"00")&amp;"/"&amp;TEXT(MONTH(F179),"00")&amp;"/"&amp;YEAR(F179)</f>
        <v>18/11/2025</v>
      </c>
      <c r="AS179" s="15" t="str">
        <f aca="false">TEXT(DAY(G179),"00")&amp;"/"&amp;TEXT(MONTH(G179),"00")&amp;"/"&amp;YEAR(G179)</f>
        <v>01/10/2025</v>
      </c>
      <c r="AT179" s="15" t="str">
        <f aca="false">TEXT(DAY(H179),"00")&amp;"/"&amp;TEXT(MONTH(H179),"00")&amp;"/"&amp;YEAR(H179)</f>
        <v>31/10/2025</v>
      </c>
      <c r="AU179" s="15" t="str">
        <f aca="false">TEXT(DAY(I179),"00")&amp;"/"&amp;TEXT(MONTH(I179),"00")&amp;"/"&amp;YEAR(I179)</f>
        <v>18/11/2025</v>
      </c>
      <c r="AV179" s="15" t="n">
        <f aca="false">IF(J179="","",J179)</f>
        <v>2</v>
      </c>
      <c r="AW179" s="15" t="n">
        <f aca="false">IFERROR(VLOOKUP(K179,TiposComprobantes!$B$2:$C$37,2,0),"")</f>
        <v>1</v>
      </c>
      <c r="AX179" s="15" t="n">
        <f aca="false">IFERROR(VLOOKUP(M179,TipoConceptos!$B$2:$C$4,2,0),"")</f>
        <v>2</v>
      </c>
      <c r="AY179" s="15" t="str">
        <f aca="false">N179</f>
        <v>Cuenta Corriente</v>
      </c>
      <c r="AZ179" s="15" t="n">
        <f aca="false">IFERROR(VLOOKUP(O179,CondicionReceptor!$B$2:$C$12,2,0),0)</f>
        <v>1</v>
      </c>
      <c r="BA179" s="15" t="n">
        <f aca="false">IFERROR(VLOOKUP(Q179,TiposDocumentos!$B$2:$C$37,2,0),99)</f>
        <v>80</v>
      </c>
      <c r="BB179" s="15" t="n">
        <f aca="false">R179</f>
        <v>30709431834</v>
      </c>
      <c r="BC179" s="15" t="str">
        <f aca="false">IF(S179="","",S179)</f>
        <v>D.V.C. SRL</v>
      </c>
      <c r="BD179" s="15" t="str">
        <f aca="false">IF(T179="","",T179)</f>
        <v>Dom. Estudio 7365</v>
      </c>
      <c r="BE179" s="15" t="str">
        <f aca="false">IF(U179="","",U179)</f>
        <v>Dom. Recep.  1340</v>
      </c>
      <c r="BF179" s="15" t="str">
        <f aca="false">IF(V179="","",V179)</f>
        <v>Honorarios 30709431834: oct 2025 - oct 2025</v>
      </c>
      <c r="BG179" s="11" t="n">
        <f aca="false">IF(W179="","",W179)</f>
        <v>23</v>
      </c>
      <c r="BH179" s="11" t="n">
        <f aca="false">IF(X179="","",X179)</f>
        <v>86863</v>
      </c>
      <c r="BI179" s="15" t="n">
        <f aca="false">IF(Y179="",0,Y179)</f>
        <v>0</v>
      </c>
      <c r="BJ179" s="11" t="n">
        <f aca="false">IF(Z179="","",Z179)</f>
        <v>1997849</v>
      </c>
      <c r="BK179" s="15" t="n">
        <f aca="false">VLOOKUP(AA179,TiposIVA!$B$2:$C$11,2,0)</f>
        <v>5</v>
      </c>
      <c r="BL179" s="11" t="n">
        <f aca="false">IF(AB179="","",AB179)</f>
        <v>419548.29</v>
      </c>
      <c r="BM179" s="11" t="n">
        <f aca="false">IF(AC179="","",AC179)</f>
        <v>2417397.29</v>
      </c>
      <c r="BN179" s="16" t="str">
        <f aca="false">IFERROR(VLOOKUP(AD179,TiposComprobantes!$B$2:$C$37,2,0),"")</f>
        <v/>
      </c>
      <c r="BO179" s="16" t="str">
        <f aca="false">IF(AE179="","",AE179)</f>
        <v/>
      </c>
      <c r="BP179" s="16" t="str">
        <f aca="false">IF(AF179="","",AF179)</f>
        <v/>
      </c>
      <c r="BQ179" s="16" t="str">
        <f aca="false">IFERROR(VLOOKUP(AG179,TiposTributos!$B$1:$C$12,2,0),"")</f>
        <v/>
      </c>
      <c r="BR179" s="16" t="str">
        <f aca="false">IF(AH179="","",AH179)</f>
        <v/>
      </c>
      <c r="BS179" s="11" t="n">
        <f aca="false">AI179</f>
        <v>0</v>
      </c>
      <c r="BT179" s="11" t="n">
        <f aca="false">AJ179*100</f>
        <v>0</v>
      </c>
      <c r="BU179" s="11" t="n">
        <f aca="false">AK179</f>
        <v>0</v>
      </c>
      <c r="BW179" s="15" t="str">
        <f aca="false">IF(F179="","",CONCATENATE(AM179,"|'",AN179,"'|'",AO179,"'|'",AP179,"'|'",AQ179,"'|'",AR179,"'|'",AS179,"'|'",AT179,"'|'",AU179,"'|",AV179,"|",AW179,"|",AX179,"|'",AY179,"'|",AZ179,"|",BA179,"|",BB179,"|'",BC179,"'|'",BD179,"'|'",BE179,"'|'",BF179,"'|",BG179,"|",BH179,"|",BI179,"|",BJ179,"|",BK179,"|",BL179,"|",BM179,"|",BN179,"|",BO179,"|",BP179,"|",BQ179,"|'",BR179,"'|",BS179,"|",BT179,"|",BU179))</f>
        <v>NO|'30650940667'|'Bustos &amp; Hope SH'|'Responsable Inscripto'|'79'|'18/11/2025'|'01/10/2025'|'31/10/2025'|'18/11/2025'|2|1|2|'Cuenta Corriente'|1|80|30709431834|'D.V.C. SRL'|'Dom. Estudio 7365'|'Dom. Recep.  1340'|'Honorarios 30709431834: oct 2025 - oct 2025'|23|86863|0|1997849|5|419548,29|2417397,29|||||''|0|0|0</v>
      </c>
    </row>
    <row r="180" customFormat="false" ht="12.75" hidden="false" customHeight="false" outlineLevel="0" collapsed="false">
      <c r="A180" s="5" t="s">
        <v>88</v>
      </c>
      <c r="B180" s="1" t="n">
        <v>30650940667</v>
      </c>
      <c r="C180" s="5" t="s">
        <v>38</v>
      </c>
      <c r="D180" s="5" t="s">
        <v>39</v>
      </c>
      <c r="E180" s="1" t="n">
        <v>80</v>
      </c>
      <c r="F180" s="6" t="n">
        <f aca="true">TODAY()</f>
        <v>45979</v>
      </c>
      <c r="G180" s="7" t="n">
        <f aca="false">DATE(YEAR(H180),MONTH(H180),1)</f>
        <v>45931</v>
      </c>
      <c r="H180" s="7" t="n">
        <f aca="false">EOMONTH(F180,-1)</f>
        <v>45961</v>
      </c>
      <c r="I180" s="7" t="n">
        <f aca="false">F180</f>
        <v>45979</v>
      </c>
      <c r="J180" s="1" t="n">
        <v>2</v>
      </c>
      <c r="K180" s="5" t="s">
        <v>40</v>
      </c>
      <c r="L180" s="8" t="str">
        <f aca="false">IF(K180="","",RIGHT(K180,1))</f>
        <v>A</v>
      </c>
      <c r="M180" s="5" t="s">
        <v>54</v>
      </c>
      <c r="N180" s="5" t="s">
        <v>42</v>
      </c>
      <c r="O180" s="5" t="s">
        <v>43</v>
      </c>
      <c r="P180" s="8" t="str">
        <f aca="false">IF(K180="","",VLOOKUP(O180,CondicionReceptor!$B$2:$D$12,3,0))</f>
        <v>A;M;C</v>
      </c>
      <c r="Q180" s="5" t="s">
        <v>44</v>
      </c>
      <c r="R180" s="1" t="n">
        <v>30568711420</v>
      </c>
      <c r="S180" s="5" t="s">
        <v>175</v>
      </c>
      <c r="T180" s="1" t="str">
        <f aca="false">"Dom. Estudio "&amp;RANDBETWEEN(1,10000)</f>
        <v>Dom. Estudio 3121</v>
      </c>
      <c r="U180" s="1" t="str">
        <f aca="false">"Dom. Recep.  "&amp;RANDBETWEEN(1,10000)</f>
        <v>Dom. Recep.  6340</v>
      </c>
      <c r="V180" s="1" t="str">
        <f aca="false">"Honorarios "&amp;R180&amp;": "&amp;TEXT(G180,"mmm")&amp;" "&amp;YEAR(G180)&amp;" - "&amp;TEXT(H180,"mmm")&amp;" "&amp;YEAR(H180)</f>
        <v>Honorarios 30568711420: oct 2025 - oct 2025</v>
      </c>
      <c r="W180" s="9" t="n">
        <f aca="false">ROUND(RANDBETWEEN(100,5000)/100,0)</f>
        <v>16</v>
      </c>
      <c r="X180" s="9" t="n">
        <v>86863</v>
      </c>
      <c r="Z180" s="9" t="n">
        <f aca="false">ROUND(W180*X180-Y180,2)</f>
        <v>1389808</v>
      </c>
      <c r="AA180" s="10" t="n">
        <v>0.21</v>
      </c>
      <c r="AB180" s="11" t="n">
        <f aca="false">ROUND(IFERROR(Z180*AA180,0),2)</f>
        <v>291859.68</v>
      </c>
      <c r="AC180" s="11" t="n">
        <f aca="false">AB180+Z180</f>
        <v>1681667.68</v>
      </c>
      <c r="AD180" s="5"/>
      <c r="AE180" s="12"/>
      <c r="AF180" s="12"/>
      <c r="AG180" s="13"/>
      <c r="AH180" s="12"/>
      <c r="AI180" s="12"/>
      <c r="AJ180" s="14"/>
      <c r="AK180" s="9" t="n">
        <f aca="false">AI180*AJ180</f>
        <v>0</v>
      </c>
      <c r="AM180" s="15" t="str">
        <f aca="false">+A180</f>
        <v>NO</v>
      </c>
      <c r="AN180" s="15" t="n">
        <f aca="false">+B180</f>
        <v>30650940667</v>
      </c>
      <c r="AO180" s="15" t="str">
        <f aca="false">+C180</f>
        <v>Bustos &amp; Hope SH</v>
      </c>
      <c r="AP180" s="15" t="str">
        <f aca="false">+D180</f>
        <v>Responsable Inscripto</v>
      </c>
      <c r="AQ180" s="15" t="n">
        <f aca="false">E180</f>
        <v>80</v>
      </c>
      <c r="AR180" s="15" t="str">
        <f aca="false">TEXT(DAY(F180),"00")&amp;"/"&amp;TEXT(MONTH(F180),"00")&amp;"/"&amp;YEAR(F180)</f>
        <v>18/11/2025</v>
      </c>
      <c r="AS180" s="15" t="str">
        <f aca="false">TEXT(DAY(G180),"00")&amp;"/"&amp;TEXT(MONTH(G180),"00")&amp;"/"&amp;YEAR(G180)</f>
        <v>01/10/2025</v>
      </c>
      <c r="AT180" s="15" t="str">
        <f aca="false">TEXT(DAY(H180),"00")&amp;"/"&amp;TEXT(MONTH(H180),"00")&amp;"/"&amp;YEAR(H180)</f>
        <v>31/10/2025</v>
      </c>
      <c r="AU180" s="15" t="str">
        <f aca="false">TEXT(DAY(I180),"00")&amp;"/"&amp;TEXT(MONTH(I180),"00")&amp;"/"&amp;YEAR(I180)</f>
        <v>18/11/2025</v>
      </c>
      <c r="AV180" s="15" t="n">
        <f aca="false">IF(J180="","",J180)</f>
        <v>2</v>
      </c>
      <c r="AW180" s="15" t="n">
        <f aca="false">IFERROR(VLOOKUP(K180,TiposComprobantes!$B$2:$C$37,2,0),"")</f>
        <v>1</v>
      </c>
      <c r="AX180" s="15" t="n">
        <f aca="false">IFERROR(VLOOKUP(M180,TipoConceptos!$B$2:$C$4,2,0),"")</f>
        <v>2</v>
      </c>
      <c r="AY180" s="15" t="str">
        <f aca="false">N180</f>
        <v>Cuenta Corriente</v>
      </c>
      <c r="AZ180" s="15" t="n">
        <f aca="false">IFERROR(VLOOKUP(O180,CondicionReceptor!$B$2:$C$12,2,0),0)</f>
        <v>1</v>
      </c>
      <c r="BA180" s="15" t="n">
        <f aca="false">IFERROR(VLOOKUP(Q180,TiposDocumentos!$B$2:$C$37,2,0),99)</f>
        <v>80</v>
      </c>
      <c r="BB180" s="15" t="n">
        <f aca="false">R180</f>
        <v>30568711420</v>
      </c>
      <c r="BC180" s="15" t="str">
        <f aca="false">IF(S180="","",S180)</f>
        <v>EL VASCO SA</v>
      </c>
      <c r="BD180" s="15" t="str">
        <f aca="false">IF(T180="","",T180)</f>
        <v>Dom. Estudio 3121</v>
      </c>
      <c r="BE180" s="15" t="str">
        <f aca="false">IF(U180="","",U180)</f>
        <v>Dom. Recep.  6340</v>
      </c>
      <c r="BF180" s="15" t="str">
        <f aca="false">IF(V180="","",V180)</f>
        <v>Honorarios 30568711420: oct 2025 - oct 2025</v>
      </c>
      <c r="BG180" s="11" t="n">
        <f aca="false">IF(W180="","",W180)</f>
        <v>16</v>
      </c>
      <c r="BH180" s="11" t="n">
        <f aca="false">IF(X180="","",X180)</f>
        <v>86863</v>
      </c>
      <c r="BI180" s="15" t="n">
        <f aca="false">IF(Y180="",0,Y180)</f>
        <v>0</v>
      </c>
      <c r="BJ180" s="11" t="n">
        <f aca="false">IF(Z180="","",Z180)</f>
        <v>1389808</v>
      </c>
      <c r="BK180" s="15" t="n">
        <f aca="false">VLOOKUP(AA180,TiposIVA!$B$2:$C$11,2,0)</f>
        <v>5</v>
      </c>
      <c r="BL180" s="11" t="n">
        <f aca="false">IF(AB180="","",AB180)</f>
        <v>291859.68</v>
      </c>
      <c r="BM180" s="11" t="n">
        <f aca="false">IF(AC180="","",AC180)</f>
        <v>1681667.68</v>
      </c>
      <c r="BN180" s="16" t="str">
        <f aca="false">IFERROR(VLOOKUP(AD180,TiposComprobantes!$B$2:$C$37,2,0),"")</f>
        <v/>
      </c>
      <c r="BO180" s="16" t="str">
        <f aca="false">IF(AE180="","",AE180)</f>
        <v/>
      </c>
      <c r="BP180" s="16" t="str">
        <f aca="false">IF(AF180="","",AF180)</f>
        <v/>
      </c>
      <c r="BQ180" s="16" t="str">
        <f aca="false">IFERROR(VLOOKUP(AG180,TiposTributos!$B$1:$C$12,2,0),"")</f>
        <v/>
      </c>
      <c r="BR180" s="16" t="str">
        <f aca="false">IF(AH180="","",AH180)</f>
        <v/>
      </c>
      <c r="BS180" s="11" t="n">
        <f aca="false">AI180</f>
        <v>0</v>
      </c>
      <c r="BT180" s="11" t="n">
        <f aca="false">AJ180*100</f>
        <v>0</v>
      </c>
      <c r="BU180" s="11" t="n">
        <f aca="false">AK180</f>
        <v>0</v>
      </c>
      <c r="BW180" s="15" t="str">
        <f aca="false">IF(F180="","",CONCATENATE(AM180,"|'",AN180,"'|'",AO180,"'|'",AP180,"'|'",AQ180,"'|'",AR180,"'|'",AS180,"'|'",AT180,"'|'",AU180,"'|",AV180,"|",AW180,"|",AX180,"|'",AY180,"'|",AZ180,"|",BA180,"|",BB180,"|'",BC180,"'|'",BD180,"'|'",BE180,"'|'",BF180,"'|",BG180,"|",BH180,"|",BI180,"|",BJ180,"|",BK180,"|",BL180,"|",BM180,"|",BN180,"|",BO180,"|",BP180,"|",BQ180,"|'",BR180,"'|",BS180,"|",BT180,"|",BU180))</f>
        <v>NO|'30650940667'|'Bustos &amp; Hope SH'|'Responsable Inscripto'|'80'|'18/11/2025'|'01/10/2025'|'31/10/2025'|'18/11/2025'|2|1|2|'Cuenta Corriente'|1|80|30568711420|'EL VASCO SA'|'Dom. Estudio 3121'|'Dom. Recep.  6340'|'Honorarios 30568711420: oct 2025 - oct 2025'|16|86863|0|1389808|5|291859,68|1681667,68|||||''|0|0|0</v>
      </c>
    </row>
    <row r="181" customFormat="false" ht="12.75" hidden="false" customHeight="false" outlineLevel="0" collapsed="false">
      <c r="A181" s="5" t="s">
        <v>88</v>
      </c>
      <c r="B181" s="1" t="n">
        <v>30650940667</v>
      </c>
      <c r="C181" s="5" t="s">
        <v>38</v>
      </c>
      <c r="D181" s="5" t="s">
        <v>39</v>
      </c>
      <c r="E181" s="1" t="n">
        <v>81</v>
      </c>
      <c r="F181" s="6" t="n">
        <f aca="true">TODAY()</f>
        <v>45979</v>
      </c>
      <c r="G181" s="7" t="n">
        <f aca="false">DATE(YEAR(H181),MONTH(H181),1)</f>
        <v>45931</v>
      </c>
      <c r="H181" s="7" t="n">
        <f aca="false">EOMONTH(F181,-1)</f>
        <v>45961</v>
      </c>
      <c r="I181" s="7" t="n">
        <f aca="false">F181</f>
        <v>45979</v>
      </c>
      <c r="J181" s="1" t="n">
        <v>2</v>
      </c>
      <c r="K181" s="5" t="s">
        <v>53</v>
      </c>
      <c r="L181" s="8" t="str">
        <f aca="false">IF(K181="","",RIGHT(K181,1))</f>
        <v>B</v>
      </c>
      <c r="M181" s="5" t="s">
        <v>54</v>
      </c>
      <c r="N181" s="5" t="s">
        <v>42</v>
      </c>
      <c r="O181" s="5" t="s">
        <v>56</v>
      </c>
      <c r="P181" s="8" t="str">
        <f aca="false">IF(K181="","",VLOOKUP(O181,CondicionReceptor!$B$2:$D$12,3,0))</f>
        <v>B;C</v>
      </c>
      <c r="Q181" s="5" t="s">
        <v>44</v>
      </c>
      <c r="R181" s="1" t="n">
        <v>20361947674</v>
      </c>
      <c r="S181" s="5" t="s">
        <v>176</v>
      </c>
      <c r="T181" s="1" t="str">
        <f aca="false">"Dom. Estudio "&amp;RANDBETWEEN(1,10000)</f>
        <v>Dom. Estudio 9545</v>
      </c>
      <c r="U181" s="1" t="str">
        <f aca="false">"Dom. Recep.  "&amp;RANDBETWEEN(1,10000)</f>
        <v>Dom. Recep.  3538</v>
      </c>
      <c r="V181" s="1" t="str">
        <f aca="false">"Honorarios "&amp;R181&amp;": "&amp;TEXT(G181,"mmm")&amp;" "&amp;YEAR(G181)&amp;" - "&amp;TEXT(H181,"mmm")&amp;" "&amp;YEAR(H181)</f>
        <v>Honorarios 20361947674: oct 2025 - oct 2025</v>
      </c>
      <c r="W181" s="9" t="n">
        <f aca="false">ROUND(RANDBETWEEN(100,5000)/100,0)</f>
        <v>4</v>
      </c>
      <c r="X181" s="9" t="n">
        <v>86863</v>
      </c>
      <c r="Z181" s="9" t="n">
        <f aca="false">ROUND(W181*X181-Y181,2)</f>
        <v>347452</v>
      </c>
      <c r="AA181" s="10" t="n">
        <v>0.21</v>
      </c>
      <c r="AB181" s="11" t="n">
        <f aca="false">ROUND(IFERROR(Z181*AA181,0),2)</f>
        <v>72964.92</v>
      </c>
      <c r="AC181" s="11" t="n">
        <f aca="false">AB181+Z181</f>
        <v>420416.92</v>
      </c>
      <c r="AD181" s="5"/>
      <c r="AE181" s="12"/>
      <c r="AF181" s="12"/>
      <c r="AG181" s="13"/>
      <c r="AH181" s="12"/>
      <c r="AI181" s="12"/>
      <c r="AJ181" s="14"/>
      <c r="AK181" s="9" t="n">
        <f aca="false">AI181*AJ181</f>
        <v>0</v>
      </c>
      <c r="AM181" s="15" t="str">
        <f aca="false">+A181</f>
        <v>NO</v>
      </c>
      <c r="AN181" s="15" t="n">
        <f aca="false">+B181</f>
        <v>30650940667</v>
      </c>
      <c r="AO181" s="15" t="str">
        <f aca="false">+C181</f>
        <v>Bustos &amp; Hope SH</v>
      </c>
      <c r="AP181" s="15" t="str">
        <f aca="false">+D181</f>
        <v>Responsable Inscripto</v>
      </c>
      <c r="AQ181" s="15" t="n">
        <f aca="false">E181</f>
        <v>81</v>
      </c>
      <c r="AR181" s="15" t="str">
        <f aca="false">TEXT(DAY(F181),"00")&amp;"/"&amp;TEXT(MONTH(F181),"00")&amp;"/"&amp;YEAR(F181)</f>
        <v>18/11/2025</v>
      </c>
      <c r="AS181" s="15" t="str">
        <f aca="false">TEXT(DAY(G181),"00")&amp;"/"&amp;TEXT(MONTH(G181),"00")&amp;"/"&amp;YEAR(G181)</f>
        <v>01/10/2025</v>
      </c>
      <c r="AT181" s="15" t="str">
        <f aca="false">TEXT(DAY(H181),"00")&amp;"/"&amp;TEXT(MONTH(H181),"00")&amp;"/"&amp;YEAR(H181)</f>
        <v>31/10/2025</v>
      </c>
      <c r="AU181" s="15" t="str">
        <f aca="false">TEXT(DAY(I181),"00")&amp;"/"&amp;TEXT(MONTH(I181),"00")&amp;"/"&amp;YEAR(I181)</f>
        <v>18/11/2025</v>
      </c>
      <c r="AV181" s="15" t="n">
        <f aca="false">IF(J181="","",J181)</f>
        <v>2</v>
      </c>
      <c r="AW181" s="15" t="n">
        <f aca="false">IFERROR(VLOOKUP(K181,TiposComprobantes!$B$2:$C$37,2,0),"")</f>
        <v>6</v>
      </c>
      <c r="AX181" s="15" t="n">
        <f aca="false">IFERROR(VLOOKUP(M181,TipoConceptos!$B$2:$C$4,2,0),"")</f>
        <v>2</v>
      </c>
      <c r="AY181" s="15" t="str">
        <f aca="false">N181</f>
        <v>Cuenta Corriente</v>
      </c>
      <c r="AZ181" s="15" t="n">
        <f aca="false">IFERROR(VLOOKUP(O181,CondicionReceptor!$B$2:$C$12,2,0),0)</f>
        <v>5</v>
      </c>
      <c r="BA181" s="15" t="n">
        <f aca="false">IFERROR(VLOOKUP(Q181,TiposDocumentos!$B$2:$C$37,2,0),99)</f>
        <v>80</v>
      </c>
      <c r="BB181" s="15" t="n">
        <f aca="false">R181</f>
        <v>20361947674</v>
      </c>
      <c r="BC181" s="15" t="str">
        <f aca="false">IF(S181="","",S181)</f>
        <v>ENRIQUEZ RUBEN CESAR</v>
      </c>
      <c r="BD181" s="15" t="str">
        <f aca="false">IF(T181="","",T181)</f>
        <v>Dom. Estudio 9545</v>
      </c>
      <c r="BE181" s="15" t="str">
        <f aca="false">IF(U181="","",U181)</f>
        <v>Dom. Recep.  3538</v>
      </c>
      <c r="BF181" s="15" t="str">
        <f aca="false">IF(V181="","",V181)</f>
        <v>Honorarios 20361947674: oct 2025 - oct 2025</v>
      </c>
      <c r="BG181" s="11" t="n">
        <f aca="false">IF(W181="","",W181)</f>
        <v>4</v>
      </c>
      <c r="BH181" s="11" t="n">
        <f aca="false">IF(X181="","",X181)</f>
        <v>86863</v>
      </c>
      <c r="BI181" s="15" t="n">
        <f aca="false">IF(Y181="",0,Y181)</f>
        <v>0</v>
      </c>
      <c r="BJ181" s="11" t="n">
        <f aca="false">IF(Z181="","",Z181)</f>
        <v>347452</v>
      </c>
      <c r="BK181" s="15" t="n">
        <f aca="false">VLOOKUP(AA181,TiposIVA!$B$2:$C$11,2,0)</f>
        <v>5</v>
      </c>
      <c r="BL181" s="11" t="n">
        <f aca="false">IF(AB181="","",AB181)</f>
        <v>72964.92</v>
      </c>
      <c r="BM181" s="11" t="n">
        <f aca="false">IF(AC181="","",AC181)</f>
        <v>420416.92</v>
      </c>
      <c r="BN181" s="16" t="str">
        <f aca="false">IFERROR(VLOOKUP(AD181,TiposComprobantes!$B$2:$C$37,2,0),"")</f>
        <v/>
      </c>
      <c r="BO181" s="16" t="str">
        <f aca="false">IF(AE181="","",AE181)</f>
        <v/>
      </c>
      <c r="BP181" s="16" t="str">
        <f aca="false">IF(AF181="","",AF181)</f>
        <v/>
      </c>
      <c r="BQ181" s="16" t="str">
        <f aca="false">IFERROR(VLOOKUP(AG181,TiposTributos!$B$1:$C$12,2,0),"")</f>
        <v/>
      </c>
      <c r="BR181" s="16" t="str">
        <f aca="false">IF(AH181="","",AH181)</f>
        <v/>
      </c>
      <c r="BS181" s="11" t="n">
        <f aca="false">AI181</f>
        <v>0</v>
      </c>
      <c r="BT181" s="11" t="n">
        <f aca="false">AJ181*100</f>
        <v>0</v>
      </c>
      <c r="BU181" s="11" t="n">
        <f aca="false">AK181</f>
        <v>0</v>
      </c>
      <c r="BW181" s="15" t="str">
        <f aca="false">IF(F181="","",CONCATENATE(AM181,"|'",AN181,"'|'",AO181,"'|'",AP181,"'|'",AQ181,"'|'",AR181,"'|'",AS181,"'|'",AT181,"'|'",AU181,"'|",AV181,"|",AW181,"|",AX181,"|'",AY181,"'|",AZ181,"|",BA181,"|",BB181,"|'",BC181,"'|'",BD181,"'|'",BE181,"'|'",BF181,"'|",BG181,"|",BH181,"|",BI181,"|",BJ181,"|",BK181,"|",BL181,"|",BM181,"|",BN181,"|",BO181,"|",BP181,"|",BQ181,"|'",BR181,"'|",BS181,"|",BT181,"|",BU181))</f>
        <v>NO|'30650940667'|'Bustos &amp; Hope SH'|'Responsable Inscripto'|'81'|'18/11/2025'|'01/10/2025'|'31/10/2025'|'18/11/2025'|2|6|2|'Cuenta Corriente'|5|80|20361947674|'ENRIQUEZ RUBEN CESAR'|'Dom. Estudio 9545'|'Dom. Recep.  3538'|'Honorarios 20361947674: oct 2025 - oct 2025'|4|86863|0|347452|5|72964,92|420416,92|||||''|0|0|0</v>
      </c>
    </row>
    <row r="182" customFormat="false" ht="12.75" hidden="false" customHeight="false" outlineLevel="0" collapsed="false">
      <c r="A182" s="5" t="s">
        <v>88</v>
      </c>
      <c r="B182" s="1" t="n">
        <v>30650940667</v>
      </c>
      <c r="C182" s="5" t="s">
        <v>38</v>
      </c>
      <c r="D182" s="5" t="s">
        <v>39</v>
      </c>
      <c r="E182" s="1" t="n">
        <v>82</v>
      </c>
      <c r="F182" s="6" t="n">
        <f aca="true">TODAY()</f>
        <v>45979</v>
      </c>
      <c r="G182" s="7" t="n">
        <f aca="false">DATE(YEAR(H182),MONTH(H182),1)</f>
        <v>45931</v>
      </c>
      <c r="H182" s="7" t="n">
        <f aca="false">EOMONTH(F182,-1)</f>
        <v>45961</v>
      </c>
      <c r="I182" s="7" t="n">
        <f aca="false">F182</f>
        <v>45979</v>
      </c>
      <c r="J182" s="1" t="n">
        <v>2</v>
      </c>
      <c r="K182" s="5" t="s">
        <v>40</v>
      </c>
      <c r="L182" s="8" t="str">
        <f aca="false">IF(K182="","",RIGHT(K182,1))</f>
        <v>A</v>
      </c>
      <c r="M182" s="5" t="s">
        <v>54</v>
      </c>
      <c r="N182" s="5" t="s">
        <v>42</v>
      </c>
      <c r="O182" s="5" t="s">
        <v>128</v>
      </c>
      <c r="P182" s="8" t="str">
        <f aca="false">IF(K182="","",VLOOKUP(O182,CondicionReceptor!$B$2:$D$12,3,0))</f>
        <v>A;M;C</v>
      </c>
      <c r="Q182" s="5" t="s">
        <v>44</v>
      </c>
      <c r="R182" s="1" t="n">
        <v>20149466356</v>
      </c>
      <c r="S182" s="5" t="s">
        <v>130</v>
      </c>
      <c r="T182" s="1" t="str">
        <f aca="false">"Dom. Estudio "&amp;RANDBETWEEN(1,10000)</f>
        <v>Dom. Estudio 8002</v>
      </c>
      <c r="U182" s="1" t="str">
        <f aca="false">"Dom. Recep.  "&amp;RANDBETWEEN(1,10000)</f>
        <v>Dom. Recep.  5738</v>
      </c>
      <c r="V182" s="1" t="str">
        <f aca="false">"Honorarios "&amp;R182&amp;": "&amp;TEXT(G182,"mmm")&amp;" "&amp;YEAR(G182)&amp;" - "&amp;TEXT(H182,"mmm")&amp;" "&amp;YEAR(H182)</f>
        <v>Honorarios 20149466356: oct 2025 - oct 2025</v>
      </c>
      <c r="W182" s="9" t="n">
        <f aca="false">ROUND(RANDBETWEEN(100,5000)/100,0)</f>
        <v>6</v>
      </c>
      <c r="X182" s="9" t="n">
        <v>86863</v>
      </c>
      <c r="Z182" s="9" t="n">
        <f aca="false">ROUND(W182*X182-Y182,2)</f>
        <v>521178</v>
      </c>
      <c r="AA182" s="10" t="n">
        <v>0.21</v>
      </c>
      <c r="AB182" s="11" t="n">
        <f aca="false">ROUND(IFERROR(Z182*AA182,0),2)</f>
        <v>109447.38</v>
      </c>
      <c r="AC182" s="11" t="n">
        <f aca="false">AB182+Z182</f>
        <v>630625.38</v>
      </c>
      <c r="AD182" s="5"/>
      <c r="AE182" s="12"/>
      <c r="AF182" s="12"/>
      <c r="AG182" s="13"/>
      <c r="AH182" s="12"/>
      <c r="AI182" s="12"/>
      <c r="AJ182" s="14"/>
      <c r="AK182" s="9" t="n">
        <f aca="false">AI182*AJ182</f>
        <v>0</v>
      </c>
      <c r="AM182" s="15" t="str">
        <f aca="false">+A182</f>
        <v>NO</v>
      </c>
      <c r="AN182" s="15" t="n">
        <f aca="false">+B182</f>
        <v>30650940667</v>
      </c>
      <c r="AO182" s="15" t="str">
        <f aca="false">+C182</f>
        <v>Bustos &amp; Hope SH</v>
      </c>
      <c r="AP182" s="15" t="str">
        <f aca="false">+D182</f>
        <v>Responsable Inscripto</v>
      </c>
      <c r="AQ182" s="15" t="n">
        <f aca="false">E182</f>
        <v>82</v>
      </c>
      <c r="AR182" s="15" t="str">
        <f aca="false">TEXT(DAY(F182),"00")&amp;"/"&amp;TEXT(MONTH(F182),"00")&amp;"/"&amp;YEAR(F182)</f>
        <v>18/11/2025</v>
      </c>
      <c r="AS182" s="15" t="str">
        <f aca="false">TEXT(DAY(G182),"00")&amp;"/"&amp;TEXT(MONTH(G182),"00")&amp;"/"&amp;YEAR(G182)</f>
        <v>01/10/2025</v>
      </c>
      <c r="AT182" s="15" t="str">
        <f aca="false">TEXT(DAY(H182),"00")&amp;"/"&amp;TEXT(MONTH(H182),"00")&amp;"/"&amp;YEAR(H182)</f>
        <v>31/10/2025</v>
      </c>
      <c r="AU182" s="15" t="str">
        <f aca="false">TEXT(DAY(I182),"00")&amp;"/"&amp;TEXT(MONTH(I182),"00")&amp;"/"&amp;YEAR(I182)</f>
        <v>18/11/2025</v>
      </c>
      <c r="AV182" s="15" t="n">
        <f aca="false">IF(J182="","",J182)</f>
        <v>2</v>
      </c>
      <c r="AW182" s="15" t="n">
        <f aca="false">IFERROR(VLOOKUP(K182,TiposComprobantes!$B$2:$C$37,2,0),"")</f>
        <v>1</v>
      </c>
      <c r="AX182" s="15" t="n">
        <f aca="false">IFERROR(VLOOKUP(M182,TipoConceptos!$B$2:$C$4,2,0),"")</f>
        <v>2</v>
      </c>
      <c r="AY182" s="15" t="str">
        <f aca="false">N182</f>
        <v>Cuenta Corriente</v>
      </c>
      <c r="AZ182" s="15" t="n">
        <f aca="false">IFERROR(VLOOKUP(O182,CondicionReceptor!$B$2:$C$12,2,0),0)</f>
        <v>6</v>
      </c>
      <c r="BA182" s="15" t="n">
        <f aca="false">IFERROR(VLOOKUP(Q182,TiposDocumentos!$B$2:$C$37,2,0),99)</f>
        <v>80</v>
      </c>
      <c r="BB182" s="15" t="n">
        <f aca="false">R182</f>
        <v>20149466356</v>
      </c>
      <c r="BC182" s="15" t="str">
        <f aca="false">IF(S182="","",S182)</f>
        <v>ENRIQUEZ RUBEN EMILIO</v>
      </c>
      <c r="BD182" s="15" t="str">
        <f aca="false">IF(T182="","",T182)</f>
        <v>Dom. Estudio 8002</v>
      </c>
      <c r="BE182" s="15" t="str">
        <f aca="false">IF(U182="","",U182)</f>
        <v>Dom. Recep.  5738</v>
      </c>
      <c r="BF182" s="15" t="str">
        <f aca="false">IF(V182="","",V182)</f>
        <v>Honorarios 20149466356: oct 2025 - oct 2025</v>
      </c>
      <c r="BG182" s="11" t="n">
        <f aca="false">IF(W182="","",W182)</f>
        <v>6</v>
      </c>
      <c r="BH182" s="11" t="n">
        <f aca="false">IF(X182="","",X182)</f>
        <v>86863</v>
      </c>
      <c r="BI182" s="15" t="n">
        <f aca="false">IF(Y182="",0,Y182)</f>
        <v>0</v>
      </c>
      <c r="BJ182" s="11" t="n">
        <f aca="false">IF(Z182="","",Z182)</f>
        <v>521178</v>
      </c>
      <c r="BK182" s="15" t="n">
        <f aca="false">VLOOKUP(AA182,TiposIVA!$B$2:$C$11,2,0)</f>
        <v>5</v>
      </c>
      <c r="BL182" s="11" t="n">
        <f aca="false">IF(AB182="","",AB182)</f>
        <v>109447.38</v>
      </c>
      <c r="BM182" s="11" t="n">
        <f aca="false">IF(AC182="","",AC182)</f>
        <v>630625.38</v>
      </c>
      <c r="BN182" s="16" t="str">
        <f aca="false">IFERROR(VLOOKUP(AD182,TiposComprobantes!$B$2:$C$37,2,0),"")</f>
        <v/>
      </c>
      <c r="BO182" s="16" t="str">
        <f aca="false">IF(AE182="","",AE182)</f>
        <v/>
      </c>
      <c r="BP182" s="16" t="str">
        <f aca="false">IF(AF182="","",AF182)</f>
        <v/>
      </c>
      <c r="BQ182" s="16" t="str">
        <f aca="false">IFERROR(VLOOKUP(AG182,TiposTributos!$B$1:$C$12,2,0),"")</f>
        <v/>
      </c>
      <c r="BR182" s="16" t="str">
        <f aca="false">IF(AH182="","",AH182)</f>
        <v/>
      </c>
      <c r="BS182" s="11" t="n">
        <f aca="false">AI182</f>
        <v>0</v>
      </c>
      <c r="BT182" s="11" t="n">
        <f aca="false">AJ182*100</f>
        <v>0</v>
      </c>
      <c r="BU182" s="11" t="n">
        <f aca="false">AK182</f>
        <v>0</v>
      </c>
      <c r="BW182" s="15" t="str">
        <f aca="false">IF(F182="","",CONCATENATE(AM182,"|'",AN182,"'|'",AO182,"'|'",AP182,"'|'",AQ182,"'|'",AR182,"'|'",AS182,"'|'",AT182,"'|'",AU182,"'|",AV182,"|",AW182,"|",AX182,"|'",AY182,"'|",AZ182,"|",BA182,"|",BB182,"|'",BC182,"'|'",BD182,"'|'",BE182,"'|'",BF182,"'|",BG182,"|",BH182,"|",BI182,"|",BJ182,"|",BK182,"|",BL182,"|",BM182,"|",BN182,"|",BO182,"|",BP182,"|",BQ182,"|'",BR182,"'|",BS182,"|",BT182,"|",BU182))</f>
        <v>NO|'30650940667'|'Bustos &amp; Hope SH'|'Responsable Inscripto'|'82'|'18/11/2025'|'01/10/2025'|'31/10/2025'|'18/11/2025'|2|1|2|'Cuenta Corriente'|6|80|20149466356|'ENRIQUEZ RUBEN EMILIO'|'Dom. Estudio 8002'|'Dom. Recep.  5738'|'Honorarios 20149466356: oct 2025 - oct 2025'|6|86863|0|521178|5|109447,38|630625,38|||||''|0|0|0</v>
      </c>
    </row>
    <row r="183" customFormat="false" ht="12.75" hidden="false" customHeight="false" outlineLevel="0" collapsed="false">
      <c r="A183" s="5" t="s">
        <v>88</v>
      </c>
      <c r="B183" s="1" t="n">
        <v>30650940667</v>
      </c>
      <c r="C183" s="5" t="s">
        <v>38</v>
      </c>
      <c r="D183" s="5" t="s">
        <v>39</v>
      </c>
      <c r="E183" s="1" t="n">
        <v>83</v>
      </c>
      <c r="F183" s="6" t="n">
        <f aca="true">TODAY()</f>
        <v>45979</v>
      </c>
      <c r="G183" s="7" t="n">
        <f aca="false">DATE(YEAR(H183),MONTH(H183),1)</f>
        <v>45931</v>
      </c>
      <c r="H183" s="7" t="n">
        <f aca="false">EOMONTH(F183,-1)</f>
        <v>45961</v>
      </c>
      <c r="I183" s="7" t="n">
        <f aca="false">F183</f>
        <v>45979</v>
      </c>
      <c r="J183" s="1" t="n">
        <v>2</v>
      </c>
      <c r="K183" s="5" t="s">
        <v>40</v>
      </c>
      <c r="L183" s="8" t="str">
        <f aca="false">IF(K183="","",RIGHT(K183,1))</f>
        <v>A</v>
      </c>
      <c r="M183" s="5" t="s">
        <v>54</v>
      </c>
      <c r="N183" s="5" t="s">
        <v>42</v>
      </c>
      <c r="O183" s="5" t="s">
        <v>43</v>
      </c>
      <c r="P183" s="8" t="str">
        <f aca="false">IF(K183="","",VLOOKUP(O183,CondicionReceptor!$B$2:$D$12,3,0))</f>
        <v>A;M;C</v>
      </c>
      <c r="Q183" s="5" t="s">
        <v>44</v>
      </c>
      <c r="R183" s="1" t="n">
        <v>33718470019</v>
      </c>
      <c r="S183" s="5" t="s">
        <v>177</v>
      </c>
      <c r="T183" s="1" t="str">
        <f aca="false">"Dom. Estudio "&amp;RANDBETWEEN(1,10000)</f>
        <v>Dom. Estudio 9065</v>
      </c>
      <c r="U183" s="1" t="str">
        <f aca="false">"Dom. Recep.  "&amp;RANDBETWEEN(1,10000)</f>
        <v>Dom. Recep.  3728</v>
      </c>
      <c r="V183" s="1" t="str">
        <f aca="false">"Honorarios "&amp;R183&amp;": "&amp;TEXT(G183,"mmm")&amp;" "&amp;YEAR(G183)&amp;" - "&amp;TEXT(H183,"mmm")&amp;" "&amp;YEAR(H183)</f>
        <v>Honorarios 33718470019: oct 2025 - oct 2025</v>
      </c>
      <c r="W183" s="9" t="n">
        <f aca="false">ROUND(RANDBETWEEN(100,5000)/100,0)</f>
        <v>45</v>
      </c>
      <c r="X183" s="9" t="n">
        <v>86863</v>
      </c>
      <c r="Z183" s="9" t="n">
        <f aca="false">ROUND(W183*X183-Y183,2)</f>
        <v>3908835</v>
      </c>
      <c r="AA183" s="10" t="n">
        <v>0.21</v>
      </c>
      <c r="AB183" s="11" t="n">
        <f aca="false">ROUND(IFERROR(Z183*AA183,0),2)</f>
        <v>820855.35</v>
      </c>
      <c r="AC183" s="11" t="n">
        <f aca="false">AB183+Z183</f>
        <v>4729690.35</v>
      </c>
      <c r="AD183" s="5"/>
      <c r="AE183" s="12"/>
      <c r="AF183" s="12"/>
      <c r="AG183" s="13"/>
      <c r="AH183" s="12"/>
      <c r="AI183" s="12"/>
      <c r="AJ183" s="14"/>
      <c r="AK183" s="9" t="n">
        <f aca="false">AI183*AJ183</f>
        <v>0</v>
      </c>
      <c r="AM183" s="15" t="str">
        <f aca="false">+A183</f>
        <v>NO</v>
      </c>
      <c r="AN183" s="15" t="n">
        <f aca="false">+B183</f>
        <v>30650940667</v>
      </c>
      <c r="AO183" s="15" t="str">
        <f aca="false">+C183</f>
        <v>Bustos &amp; Hope SH</v>
      </c>
      <c r="AP183" s="15" t="str">
        <f aca="false">+D183</f>
        <v>Responsable Inscripto</v>
      </c>
      <c r="AQ183" s="15" t="n">
        <f aca="false">E183</f>
        <v>83</v>
      </c>
      <c r="AR183" s="15" t="str">
        <f aca="false">TEXT(DAY(F183),"00")&amp;"/"&amp;TEXT(MONTH(F183),"00")&amp;"/"&amp;YEAR(F183)</f>
        <v>18/11/2025</v>
      </c>
      <c r="AS183" s="15" t="str">
        <f aca="false">TEXT(DAY(G183),"00")&amp;"/"&amp;TEXT(MONTH(G183),"00")&amp;"/"&amp;YEAR(G183)</f>
        <v>01/10/2025</v>
      </c>
      <c r="AT183" s="15" t="str">
        <f aca="false">TEXT(DAY(H183),"00")&amp;"/"&amp;TEXT(MONTH(H183),"00")&amp;"/"&amp;YEAR(H183)</f>
        <v>31/10/2025</v>
      </c>
      <c r="AU183" s="15" t="str">
        <f aca="false">TEXT(DAY(I183),"00")&amp;"/"&amp;TEXT(MONTH(I183),"00")&amp;"/"&amp;YEAR(I183)</f>
        <v>18/11/2025</v>
      </c>
      <c r="AV183" s="15" t="n">
        <f aca="false">IF(J183="","",J183)</f>
        <v>2</v>
      </c>
      <c r="AW183" s="15" t="n">
        <f aca="false">IFERROR(VLOOKUP(K183,TiposComprobantes!$B$2:$C$37,2,0),"")</f>
        <v>1</v>
      </c>
      <c r="AX183" s="15" t="n">
        <f aca="false">IFERROR(VLOOKUP(M183,TipoConceptos!$B$2:$C$4,2,0),"")</f>
        <v>2</v>
      </c>
      <c r="AY183" s="15" t="str">
        <f aca="false">N183</f>
        <v>Cuenta Corriente</v>
      </c>
      <c r="AZ183" s="15" t="n">
        <f aca="false">IFERROR(VLOOKUP(O183,CondicionReceptor!$B$2:$C$12,2,0),0)</f>
        <v>1</v>
      </c>
      <c r="BA183" s="15" t="n">
        <f aca="false">IFERROR(VLOOKUP(Q183,TiposDocumentos!$B$2:$C$37,2,0),99)</f>
        <v>80</v>
      </c>
      <c r="BB183" s="15" t="n">
        <f aca="false">R183</f>
        <v>33718470019</v>
      </c>
      <c r="BC183" s="15" t="str">
        <f aca="false">IF(S183="","",S183)</f>
        <v>EREITEA SA</v>
      </c>
      <c r="BD183" s="15" t="str">
        <f aca="false">IF(T183="","",T183)</f>
        <v>Dom. Estudio 9065</v>
      </c>
      <c r="BE183" s="15" t="str">
        <f aca="false">IF(U183="","",U183)</f>
        <v>Dom. Recep.  3728</v>
      </c>
      <c r="BF183" s="15" t="str">
        <f aca="false">IF(V183="","",V183)</f>
        <v>Honorarios 33718470019: oct 2025 - oct 2025</v>
      </c>
      <c r="BG183" s="11" t="n">
        <f aca="false">IF(W183="","",W183)</f>
        <v>45</v>
      </c>
      <c r="BH183" s="11" t="n">
        <f aca="false">IF(X183="","",X183)</f>
        <v>86863</v>
      </c>
      <c r="BI183" s="15" t="n">
        <f aca="false">IF(Y183="",0,Y183)</f>
        <v>0</v>
      </c>
      <c r="BJ183" s="11" t="n">
        <f aca="false">IF(Z183="","",Z183)</f>
        <v>3908835</v>
      </c>
      <c r="BK183" s="15" t="n">
        <f aca="false">VLOOKUP(AA183,TiposIVA!$B$2:$C$11,2,0)</f>
        <v>5</v>
      </c>
      <c r="BL183" s="11" t="n">
        <f aca="false">IF(AB183="","",AB183)</f>
        <v>820855.35</v>
      </c>
      <c r="BM183" s="11" t="n">
        <f aca="false">IF(AC183="","",AC183)</f>
        <v>4729690.35</v>
      </c>
      <c r="BN183" s="16" t="str">
        <f aca="false">IFERROR(VLOOKUP(AD183,TiposComprobantes!$B$2:$C$37,2,0),"")</f>
        <v/>
      </c>
      <c r="BO183" s="16" t="str">
        <f aca="false">IF(AE183="","",AE183)</f>
        <v/>
      </c>
      <c r="BP183" s="16" t="str">
        <f aca="false">IF(AF183="","",AF183)</f>
        <v/>
      </c>
      <c r="BQ183" s="16" t="str">
        <f aca="false">IFERROR(VLOOKUP(AG183,TiposTributos!$B$1:$C$12,2,0),"")</f>
        <v/>
      </c>
      <c r="BR183" s="16" t="str">
        <f aca="false">IF(AH183="","",AH183)</f>
        <v/>
      </c>
      <c r="BS183" s="11" t="n">
        <f aca="false">AI183</f>
        <v>0</v>
      </c>
      <c r="BT183" s="11" t="n">
        <f aca="false">AJ183*100</f>
        <v>0</v>
      </c>
      <c r="BU183" s="11" t="n">
        <f aca="false">AK183</f>
        <v>0</v>
      </c>
      <c r="BW183" s="15" t="str">
        <f aca="false">IF(F183="","",CONCATENATE(AM183,"|'",AN183,"'|'",AO183,"'|'",AP183,"'|'",AQ183,"'|'",AR183,"'|'",AS183,"'|'",AT183,"'|'",AU183,"'|",AV183,"|",AW183,"|",AX183,"|'",AY183,"'|",AZ183,"|",BA183,"|",BB183,"|'",BC183,"'|'",BD183,"'|'",BE183,"'|'",BF183,"'|",BG183,"|",BH183,"|",BI183,"|",BJ183,"|",BK183,"|",BL183,"|",BM183,"|",BN183,"|",BO183,"|",BP183,"|",BQ183,"|'",BR183,"'|",BS183,"|",BT183,"|",BU183))</f>
        <v>NO|'30650940667'|'Bustos &amp; Hope SH'|'Responsable Inscripto'|'83'|'18/11/2025'|'01/10/2025'|'31/10/2025'|'18/11/2025'|2|1|2|'Cuenta Corriente'|1|80|33718470019|'EREITEA SA'|'Dom. Estudio 9065'|'Dom. Recep.  3728'|'Honorarios 33718470019: oct 2025 - oct 2025'|45|86863|0|3908835|5|820855,35|4729690,35|||||''|0|0|0</v>
      </c>
    </row>
    <row r="184" customFormat="false" ht="12.75" hidden="false" customHeight="false" outlineLevel="0" collapsed="false">
      <c r="A184" s="5" t="s">
        <v>88</v>
      </c>
      <c r="B184" s="1" t="n">
        <v>30650940667</v>
      </c>
      <c r="C184" s="5" t="s">
        <v>38</v>
      </c>
      <c r="D184" s="5" t="s">
        <v>39</v>
      </c>
      <c r="E184" s="1" t="n">
        <v>84</v>
      </c>
      <c r="F184" s="6" t="n">
        <f aca="true">TODAY()</f>
        <v>45979</v>
      </c>
      <c r="G184" s="7" t="n">
        <f aca="false">DATE(YEAR(H184),MONTH(H184),1)</f>
        <v>45931</v>
      </c>
      <c r="H184" s="7" t="n">
        <f aca="false">EOMONTH(F184,-1)</f>
        <v>45961</v>
      </c>
      <c r="I184" s="7" t="n">
        <f aca="false">F184</f>
        <v>45979</v>
      </c>
      <c r="J184" s="1" t="n">
        <v>2</v>
      </c>
      <c r="K184" s="5" t="s">
        <v>53</v>
      </c>
      <c r="L184" s="8" t="str">
        <f aca="false">IF(K184="","",RIGHT(K184,1))</f>
        <v>B</v>
      </c>
      <c r="M184" s="5" t="s">
        <v>54</v>
      </c>
      <c r="N184" s="5" t="s">
        <v>42</v>
      </c>
      <c r="O184" s="5" t="s">
        <v>56</v>
      </c>
      <c r="P184" s="8" t="str">
        <f aca="false">IF(K184="","",VLOOKUP(O184,CondicionReceptor!$B$2:$D$12,3,0))</f>
        <v>B;C</v>
      </c>
      <c r="Q184" s="5" t="s">
        <v>44</v>
      </c>
      <c r="R184" s="1" t="n">
        <v>20169933031</v>
      </c>
      <c r="S184" s="5" t="s">
        <v>178</v>
      </c>
      <c r="T184" s="1" t="str">
        <f aca="false">"Dom. Estudio "&amp;RANDBETWEEN(1,10000)</f>
        <v>Dom. Estudio 1561</v>
      </c>
      <c r="U184" s="1" t="str">
        <f aca="false">"Dom. Recep.  "&amp;RANDBETWEEN(1,10000)</f>
        <v>Dom. Recep.  7408</v>
      </c>
      <c r="V184" s="1" t="str">
        <f aca="false">"Honorarios "&amp;R184&amp;": "&amp;TEXT(G184,"mmm")&amp;" "&amp;YEAR(G184)&amp;" - "&amp;TEXT(H184,"mmm")&amp;" "&amp;YEAR(H184)</f>
        <v>Honorarios 20169933031: oct 2025 - oct 2025</v>
      </c>
      <c r="W184" s="9" t="n">
        <f aca="false">ROUND(RANDBETWEEN(100,5000)/100,0)</f>
        <v>9</v>
      </c>
      <c r="X184" s="9" t="n">
        <v>86863</v>
      </c>
      <c r="Z184" s="9" t="n">
        <f aca="false">ROUND(W184*X184-Y184,2)</f>
        <v>781767</v>
      </c>
      <c r="AA184" s="10" t="n">
        <v>0.21</v>
      </c>
      <c r="AB184" s="11" t="n">
        <f aca="false">ROUND(IFERROR(Z184*AA184,0),2)</f>
        <v>164171.07</v>
      </c>
      <c r="AC184" s="11" t="n">
        <f aca="false">AB184+Z184</f>
        <v>945938.07</v>
      </c>
      <c r="AD184" s="5"/>
      <c r="AE184" s="12"/>
      <c r="AF184" s="12"/>
      <c r="AG184" s="13"/>
      <c r="AH184" s="12"/>
      <c r="AI184" s="12"/>
      <c r="AJ184" s="14"/>
      <c r="AK184" s="9" t="n">
        <f aca="false">AI184*AJ184</f>
        <v>0</v>
      </c>
      <c r="AM184" s="15" t="str">
        <f aca="false">+A184</f>
        <v>NO</v>
      </c>
      <c r="AN184" s="15" t="n">
        <f aca="false">+B184</f>
        <v>30650940667</v>
      </c>
      <c r="AO184" s="15" t="str">
        <f aca="false">+C184</f>
        <v>Bustos &amp; Hope SH</v>
      </c>
      <c r="AP184" s="15" t="str">
        <f aca="false">+D184</f>
        <v>Responsable Inscripto</v>
      </c>
      <c r="AQ184" s="15" t="n">
        <f aca="false">E184</f>
        <v>84</v>
      </c>
      <c r="AR184" s="15" t="str">
        <f aca="false">TEXT(DAY(F184),"00")&amp;"/"&amp;TEXT(MONTH(F184),"00")&amp;"/"&amp;YEAR(F184)</f>
        <v>18/11/2025</v>
      </c>
      <c r="AS184" s="15" t="str">
        <f aca="false">TEXT(DAY(G184),"00")&amp;"/"&amp;TEXT(MONTH(G184),"00")&amp;"/"&amp;YEAR(G184)</f>
        <v>01/10/2025</v>
      </c>
      <c r="AT184" s="15" t="str">
        <f aca="false">TEXT(DAY(H184),"00")&amp;"/"&amp;TEXT(MONTH(H184),"00")&amp;"/"&amp;YEAR(H184)</f>
        <v>31/10/2025</v>
      </c>
      <c r="AU184" s="15" t="str">
        <f aca="false">TEXT(DAY(I184),"00")&amp;"/"&amp;TEXT(MONTH(I184),"00")&amp;"/"&amp;YEAR(I184)</f>
        <v>18/11/2025</v>
      </c>
      <c r="AV184" s="15" t="n">
        <f aca="false">IF(J184="","",J184)</f>
        <v>2</v>
      </c>
      <c r="AW184" s="15" t="n">
        <f aca="false">IFERROR(VLOOKUP(K184,TiposComprobantes!$B$2:$C$37,2,0),"")</f>
        <v>6</v>
      </c>
      <c r="AX184" s="15" t="n">
        <f aca="false">IFERROR(VLOOKUP(M184,TipoConceptos!$B$2:$C$4,2,0),"")</f>
        <v>2</v>
      </c>
      <c r="AY184" s="15" t="str">
        <f aca="false">N184</f>
        <v>Cuenta Corriente</v>
      </c>
      <c r="AZ184" s="15" t="n">
        <f aca="false">IFERROR(VLOOKUP(O184,CondicionReceptor!$B$2:$C$12,2,0),0)</f>
        <v>5</v>
      </c>
      <c r="BA184" s="15" t="n">
        <f aca="false">IFERROR(VLOOKUP(Q184,TiposDocumentos!$B$2:$C$37,2,0),99)</f>
        <v>80</v>
      </c>
      <c r="BB184" s="15" t="n">
        <f aca="false">R184</f>
        <v>20169933031</v>
      </c>
      <c r="BC184" s="15" t="str">
        <f aca="false">IF(S184="","",S184)</f>
        <v>ESQUIVEL FABIAN MAURICIO</v>
      </c>
      <c r="BD184" s="15" t="str">
        <f aca="false">IF(T184="","",T184)</f>
        <v>Dom. Estudio 1561</v>
      </c>
      <c r="BE184" s="15" t="str">
        <f aca="false">IF(U184="","",U184)</f>
        <v>Dom. Recep.  7408</v>
      </c>
      <c r="BF184" s="15" t="str">
        <f aca="false">IF(V184="","",V184)</f>
        <v>Honorarios 20169933031: oct 2025 - oct 2025</v>
      </c>
      <c r="BG184" s="11" t="n">
        <f aca="false">IF(W184="","",W184)</f>
        <v>9</v>
      </c>
      <c r="BH184" s="11" t="n">
        <f aca="false">IF(X184="","",X184)</f>
        <v>86863</v>
      </c>
      <c r="BI184" s="15" t="n">
        <f aca="false">IF(Y184="",0,Y184)</f>
        <v>0</v>
      </c>
      <c r="BJ184" s="11" t="n">
        <f aca="false">IF(Z184="","",Z184)</f>
        <v>781767</v>
      </c>
      <c r="BK184" s="15" t="n">
        <f aca="false">VLOOKUP(AA184,TiposIVA!$B$2:$C$11,2,0)</f>
        <v>5</v>
      </c>
      <c r="BL184" s="11" t="n">
        <f aca="false">IF(AB184="","",AB184)</f>
        <v>164171.07</v>
      </c>
      <c r="BM184" s="11" t="n">
        <f aca="false">IF(AC184="","",AC184)</f>
        <v>945938.07</v>
      </c>
      <c r="BN184" s="16" t="str">
        <f aca="false">IFERROR(VLOOKUP(AD184,TiposComprobantes!$B$2:$C$37,2,0),"")</f>
        <v/>
      </c>
      <c r="BO184" s="16" t="str">
        <f aca="false">IF(AE184="","",AE184)</f>
        <v/>
      </c>
      <c r="BP184" s="16" t="str">
        <f aca="false">IF(AF184="","",AF184)</f>
        <v/>
      </c>
      <c r="BQ184" s="16" t="str">
        <f aca="false">IFERROR(VLOOKUP(AG184,TiposTributos!$B$1:$C$12,2,0),"")</f>
        <v/>
      </c>
      <c r="BR184" s="16" t="str">
        <f aca="false">IF(AH184="","",AH184)</f>
        <v/>
      </c>
      <c r="BS184" s="11" t="n">
        <f aca="false">AI184</f>
        <v>0</v>
      </c>
      <c r="BT184" s="11" t="n">
        <f aca="false">AJ184*100</f>
        <v>0</v>
      </c>
      <c r="BU184" s="11" t="n">
        <f aca="false">AK184</f>
        <v>0</v>
      </c>
      <c r="BW184" s="15" t="str">
        <f aca="false">IF(F184="","",CONCATENATE(AM184,"|'",AN184,"'|'",AO184,"'|'",AP184,"'|'",AQ184,"'|'",AR184,"'|'",AS184,"'|'",AT184,"'|'",AU184,"'|",AV184,"|",AW184,"|",AX184,"|'",AY184,"'|",AZ184,"|",BA184,"|",BB184,"|'",BC184,"'|'",BD184,"'|'",BE184,"'|'",BF184,"'|",BG184,"|",BH184,"|",BI184,"|",BJ184,"|",BK184,"|",BL184,"|",BM184,"|",BN184,"|",BO184,"|",BP184,"|",BQ184,"|'",BR184,"'|",BS184,"|",BT184,"|",BU184))</f>
        <v>NO|'30650940667'|'Bustos &amp; Hope SH'|'Responsable Inscripto'|'84'|'18/11/2025'|'01/10/2025'|'31/10/2025'|'18/11/2025'|2|6|2|'Cuenta Corriente'|5|80|20169933031|'ESQUIVEL FABIAN MAURICIO'|'Dom. Estudio 1561'|'Dom. Recep.  7408'|'Honorarios 20169933031: oct 2025 - oct 2025'|9|86863|0|781767|5|164171,07|945938,07|||||''|0|0|0</v>
      </c>
    </row>
    <row r="185" customFormat="false" ht="12.75" hidden="false" customHeight="false" outlineLevel="0" collapsed="false">
      <c r="A185" s="5" t="s">
        <v>88</v>
      </c>
      <c r="B185" s="1" t="n">
        <v>30650940667</v>
      </c>
      <c r="C185" s="5" t="s">
        <v>38</v>
      </c>
      <c r="D185" s="5" t="s">
        <v>39</v>
      </c>
      <c r="E185" s="1" t="n">
        <v>85</v>
      </c>
      <c r="F185" s="6" t="n">
        <f aca="true">TODAY()</f>
        <v>45979</v>
      </c>
      <c r="G185" s="7" t="n">
        <f aca="false">DATE(YEAR(H185),MONTH(H185),1)</f>
        <v>45931</v>
      </c>
      <c r="H185" s="7" t="n">
        <f aca="false">EOMONTH(F185,-1)</f>
        <v>45961</v>
      </c>
      <c r="I185" s="7" t="n">
        <f aca="false">F185</f>
        <v>45979</v>
      </c>
      <c r="J185" s="1" t="n">
        <v>2</v>
      </c>
      <c r="K185" s="5" t="s">
        <v>40</v>
      </c>
      <c r="L185" s="8" t="str">
        <f aca="false">IF(K185="","",RIGHT(K185,1))</f>
        <v>A</v>
      </c>
      <c r="M185" s="5" t="s">
        <v>54</v>
      </c>
      <c r="N185" s="5" t="s">
        <v>42</v>
      </c>
      <c r="O185" s="5" t="s">
        <v>43</v>
      </c>
      <c r="P185" s="8" t="str">
        <f aca="false">IF(K185="","",VLOOKUP(O185,CondicionReceptor!$B$2:$D$12,3,0))</f>
        <v>A;M;C</v>
      </c>
      <c r="Q185" s="5" t="s">
        <v>44</v>
      </c>
      <c r="R185" s="1" t="n">
        <v>33619471119</v>
      </c>
      <c r="S185" s="5" t="s">
        <v>124</v>
      </c>
      <c r="T185" s="1" t="str">
        <f aca="false">"Dom. Estudio "&amp;RANDBETWEEN(1,10000)</f>
        <v>Dom. Estudio 2042</v>
      </c>
      <c r="U185" s="1" t="str">
        <f aca="false">"Dom. Recep.  "&amp;RANDBETWEEN(1,10000)</f>
        <v>Dom. Recep.  5110</v>
      </c>
      <c r="V185" s="1" t="str">
        <f aca="false">"Honorarios "&amp;R185&amp;": "&amp;TEXT(G185,"mmm")&amp;" "&amp;YEAR(G185)&amp;" - "&amp;TEXT(H185,"mmm")&amp;" "&amp;YEAR(H185)</f>
        <v>Honorarios 33619471119: oct 2025 - oct 2025</v>
      </c>
      <c r="W185" s="9" t="n">
        <f aca="false">ROUND(RANDBETWEEN(100,5000)/100,0)</f>
        <v>9</v>
      </c>
      <c r="X185" s="9" t="n">
        <v>86863</v>
      </c>
      <c r="Z185" s="9" t="n">
        <f aca="false">ROUND(W185*X185-Y185,2)</f>
        <v>781767</v>
      </c>
      <c r="AA185" s="10" t="n">
        <v>0.21</v>
      </c>
      <c r="AB185" s="11" t="n">
        <f aca="false">ROUND(IFERROR(Z185*AA185,0),2)</f>
        <v>164171.07</v>
      </c>
      <c r="AC185" s="11" t="n">
        <f aca="false">AB185+Z185</f>
        <v>945938.07</v>
      </c>
      <c r="AD185" s="5"/>
      <c r="AE185" s="12"/>
      <c r="AF185" s="12"/>
      <c r="AG185" s="13"/>
      <c r="AH185" s="12"/>
      <c r="AI185" s="12"/>
      <c r="AJ185" s="14"/>
      <c r="AK185" s="9" t="n">
        <f aca="false">AI185*AJ185</f>
        <v>0</v>
      </c>
      <c r="AM185" s="15" t="str">
        <f aca="false">+A185</f>
        <v>NO</v>
      </c>
      <c r="AN185" s="15" t="n">
        <f aca="false">+B185</f>
        <v>30650940667</v>
      </c>
      <c r="AO185" s="15" t="str">
        <f aca="false">+C185</f>
        <v>Bustos &amp; Hope SH</v>
      </c>
      <c r="AP185" s="15" t="str">
        <f aca="false">+D185</f>
        <v>Responsable Inscripto</v>
      </c>
      <c r="AQ185" s="15" t="n">
        <f aca="false">E185</f>
        <v>85</v>
      </c>
      <c r="AR185" s="15" t="str">
        <f aca="false">TEXT(DAY(F185),"00")&amp;"/"&amp;TEXT(MONTH(F185),"00")&amp;"/"&amp;YEAR(F185)</f>
        <v>18/11/2025</v>
      </c>
      <c r="AS185" s="15" t="str">
        <f aca="false">TEXT(DAY(G185),"00")&amp;"/"&amp;TEXT(MONTH(G185),"00")&amp;"/"&amp;YEAR(G185)</f>
        <v>01/10/2025</v>
      </c>
      <c r="AT185" s="15" t="str">
        <f aca="false">TEXT(DAY(H185),"00")&amp;"/"&amp;TEXT(MONTH(H185),"00")&amp;"/"&amp;YEAR(H185)</f>
        <v>31/10/2025</v>
      </c>
      <c r="AU185" s="15" t="str">
        <f aca="false">TEXT(DAY(I185),"00")&amp;"/"&amp;TEXT(MONTH(I185),"00")&amp;"/"&amp;YEAR(I185)</f>
        <v>18/11/2025</v>
      </c>
      <c r="AV185" s="15" t="n">
        <f aca="false">IF(J185="","",J185)</f>
        <v>2</v>
      </c>
      <c r="AW185" s="15" t="n">
        <f aca="false">IFERROR(VLOOKUP(K185,TiposComprobantes!$B$2:$C$37,2,0),"")</f>
        <v>1</v>
      </c>
      <c r="AX185" s="15" t="n">
        <f aca="false">IFERROR(VLOOKUP(M185,TipoConceptos!$B$2:$C$4,2,0),"")</f>
        <v>2</v>
      </c>
      <c r="AY185" s="15" t="str">
        <f aca="false">N185</f>
        <v>Cuenta Corriente</v>
      </c>
      <c r="AZ185" s="15" t="n">
        <f aca="false">IFERROR(VLOOKUP(O185,CondicionReceptor!$B$2:$C$12,2,0),0)</f>
        <v>1</v>
      </c>
      <c r="BA185" s="15" t="n">
        <f aca="false">IFERROR(VLOOKUP(Q185,TiposDocumentos!$B$2:$C$37,2,0),99)</f>
        <v>80</v>
      </c>
      <c r="BB185" s="15" t="n">
        <f aca="false">R185</f>
        <v>33619471119</v>
      </c>
      <c r="BC185" s="15" t="str">
        <f aca="false">IF(S185="","",S185)</f>
        <v>ESTABLECIMIENTO FORESTAL PRESORSA S A</v>
      </c>
      <c r="BD185" s="15" t="str">
        <f aca="false">IF(T185="","",T185)</f>
        <v>Dom. Estudio 2042</v>
      </c>
      <c r="BE185" s="15" t="str">
        <f aca="false">IF(U185="","",U185)</f>
        <v>Dom. Recep.  5110</v>
      </c>
      <c r="BF185" s="15" t="str">
        <f aca="false">IF(V185="","",V185)</f>
        <v>Honorarios 33619471119: oct 2025 - oct 2025</v>
      </c>
      <c r="BG185" s="11" t="n">
        <f aca="false">IF(W185="","",W185)</f>
        <v>9</v>
      </c>
      <c r="BH185" s="11" t="n">
        <f aca="false">IF(X185="","",X185)</f>
        <v>86863</v>
      </c>
      <c r="BI185" s="15" t="n">
        <f aca="false">IF(Y185="",0,Y185)</f>
        <v>0</v>
      </c>
      <c r="BJ185" s="11" t="n">
        <f aca="false">IF(Z185="","",Z185)</f>
        <v>781767</v>
      </c>
      <c r="BK185" s="15" t="n">
        <f aca="false">VLOOKUP(AA185,TiposIVA!$B$2:$C$11,2,0)</f>
        <v>5</v>
      </c>
      <c r="BL185" s="11" t="n">
        <f aca="false">IF(AB185="","",AB185)</f>
        <v>164171.07</v>
      </c>
      <c r="BM185" s="11" t="n">
        <f aca="false">IF(AC185="","",AC185)</f>
        <v>945938.07</v>
      </c>
      <c r="BN185" s="16" t="str">
        <f aca="false">IFERROR(VLOOKUP(AD185,TiposComprobantes!$B$2:$C$37,2,0),"")</f>
        <v/>
      </c>
      <c r="BO185" s="16" t="str">
        <f aca="false">IF(AE185="","",AE185)</f>
        <v/>
      </c>
      <c r="BP185" s="16" t="str">
        <f aca="false">IF(AF185="","",AF185)</f>
        <v/>
      </c>
      <c r="BQ185" s="16" t="str">
        <f aca="false">IFERROR(VLOOKUP(AG185,TiposTributos!$B$1:$C$12,2,0),"")</f>
        <v/>
      </c>
      <c r="BR185" s="16" t="str">
        <f aca="false">IF(AH185="","",AH185)</f>
        <v/>
      </c>
      <c r="BS185" s="11" t="n">
        <f aca="false">AI185</f>
        <v>0</v>
      </c>
      <c r="BT185" s="11" t="n">
        <f aca="false">AJ185*100</f>
        <v>0</v>
      </c>
      <c r="BU185" s="11" t="n">
        <f aca="false">AK185</f>
        <v>0</v>
      </c>
      <c r="BW185" s="15" t="str">
        <f aca="false">IF(F185="","",CONCATENATE(AM185,"|'",AN185,"'|'",AO185,"'|'",AP185,"'|'",AQ185,"'|'",AR185,"'|'",AS185,"'|'",AT185,"'|'",AU185,"'|",AV185,"|",AW185,"|",AX185,"|'",AY185,"'|",AZ185,"|",BA185,"|",BB185,"|'",BC185,"'|'",BD185,"'|'",BE185,"'|'",BF185,"'|",BG185,"|",BH185,"|",BI185,"|",BJ185,"|",BK185,"|",BL185,"|",BM185,"|",BN185,"|",BO185,"|",BP185,"|",BQ185,"|'",BR185,"'|",BS185,"|",BT185,"|",BU185))</f>
        <v>NO|'30650940667'|'Bustos &amp; Hope SH'|'Responsable Inscripto'|'85'|'18/11/2025'|'01/10/2025'|'31/10/2025'|'18/11/2025'|2|1|2|'Cuenta Corriente'|1|80|33619471119|'ESTABLECIMIENTO FORESTAL PRESORSA S A'|'Dom. Estudio 2042'|'Dom. Recep.  5110'|'Honorarios 33619471119: oct 2025 - oct 2025'|9|86863|0|781767|5|164171,07|945938,07|||||''|0|0|0</v>
      </c>
    </row>
    <row r="186" customFormat="false" ht="12.75" hidden="false" customHeight="false" outlineLevel="0" collapsed="false">
      <c r="A186" s="5" t="s">
        <v>88</v>
      </c>
      <c r="B186" s="1" t="n">
        <v>30650940667</v>
      </c>
      <c r="C186" s="5" t="s">
        <v>38</v>
      </c>
      <c r="D186" s="5" t="s">
        <v>39</v>
      </c>
      <c r="E186" s="1" t="n">
        <v>86</v>
      </c>
      <c r="F186" s="6" t="n">
        <f aca="true">TODAY()</f>
        <v>45979</v>
      </c>
      <c r="G186" s="7" t="n">
        <f aca="false">DATE(YEAR(H186),MONTH(H186),1)</f>
        <v>45931</v>
      </c>
      <c r="H186" s="7" t="n">
        <f aca="false">EOMONTH(F186,-1)</f>
        <v>45961</v>
      </c>
      <c r="I186" s="7" t="n">
        <f aca="false">F186</f>
        <v>45979</v>
      </c>
      <c r="J186" s="1" t="n">
        <v>2</v>
      </c>
      <c r="K186" s="5" t="s">
        <v>40</v>
      </c>
      <c r="L186" s="8" t="str">
        <f aca="false">IF(K186="","",RIGHT(K186,1))</f>
        <v>A</v>
      </c>
      <c r="M186" s="5" t="s">
        <v>54</v>
      </c>
      <c r="N186" s="5" t="s">
        <v>42</v>
      </c>
      <c r="O186" s="5" t="s">
        <v>43</v>
      </c>
      <c r="P186" s="8" t="str">
        <f aca="false">IF(K186="","",VLOOKUP(O186,CondicionReceptor!$B$2:$D$12,3,0))</f>
        <v>A;M;C</v>
      </c>
      <c r="Q186" s="5" t="s">
        <v>44</v>
      </c>
      <c r="R186" s="1" t="n">
        <v>33653520439</v>
      </c>
      <c r="S186" s="5" t="s">
        <v>125</v>
      </c>
      <c r="T186" s="1" t="str">
        <f aca="false">"Dom. Estudio "&amp;RANDBETWEEN(1,10000)</f>
        <v>Dom. Estudio 1368</v>
      </c>
      <c r="U186" s="1" t="str">
        <f aca="false">"Dom. Recep.  "&amp;RANDBETWEEN(1,10000)</f>
        <v>Dom. Recep.  7014</v>
      </c>
      <c r="V186" s="1" t="str">
        <f aca="false">"Honorarios "&amp;R186&amp;": "&amp;TEXT(G186,"mmm")&amp;" "&amp;YEAR(G186)&amp;" - "&amp;TEXT(H186,"mmm")&amp;" "&amp;YEAR(H186)</f>
        <v>Honorarios 33653520439: oct 2025 - oct 2025</v>
      </c>
      <c r="W186" s="9" t="n">
        <f aca="false">ROUND(RANDBETWEEN(100,5000)/100,0)</f>
        <v>41</v>
      </c>
      <c r="X186" s="9" t="n">
        <v>86863</v>
      </c>
      <c r="Z186" s="9" t="n">
        <f aca="false">ROUND(W186*X186-Y186,2)</f>
        <v>3561383</v>
      </c>
      <c r="AA186" s="10" t="n">
        <v>0.21</v>
      </c>
      <c r="AB186" s="11" t="n">
        <f aca="false">ROUND(IFERROR(Z186*AA186,0),2)</f>
        <v>747890.43</v>
      </c>
      <c r="AC186" s="11" t="n">
        <f aca="false">AB186+Z186</f>
        <v>4309273.43</v>
      </c>
      <c r="AD186" s="5"/>
      <c r="AE186" s="12"/>
      <c r="AF186" s="12"/>
      <c r="AG186" s="13"/>
      <c r="AH186" s="12"/>
      <c r="AI186" s="12"/>
      <c r="AJ186" s="14"/>
      <c r="AK186" s="9" t="n">
        <f aca="false">AI186*AJ186</f>
        <v>0</v>
      </c>
      <c r="AM186" s="15" t="str">
        <f aca="false">+A186</f>
        <v>NO</v>
      </c>
      <c r="AN186" s="15" t="n">
        <f aca="false">+B186</f>
        <v>30650940667</v>
      </c>
      <c r="AO186" s="15" t="str">
        <f aca="false">+C186</f>
        <v>Bustos &amp; Hope SH</v>
      </c>
      <c r="AP186" s="15" t="str">
        <f aca="false">+D186</f>
        <v>Responsable Inscripto</v>
      </c>
      <c r="AQ186" s="15" t="n">
        <f aca="false">E186</f>
        <v>86</v>
      </c>
      <c r="AR186" s="15" t="str">
        <f aca="false">TEXT(DAY(F186),"00")&amp;"/"&amp;TEXT(MONTH(F186),"00")&amp;"/"&amp;YEAR(F186)</f>
        <v>18/11/2025</v>
      </c>
      <c r="AS186" s="15" t="str">
        <f aca="false">TEXT(DAY(G186),"00")&amp;"/"&amp;TEXT(MONTH(G186),"00")&amp;"/"&amp;YEAR(G186)</f>
        <v>01/10/2025</v>
      </c>
      <c r="AT186" s="15" t="str">
        <f aca="false">TEXT(DAY(H186),"00")&amp;"/"&amp;TEXT(MONTH(H186),"00")&amp;"/"&amp;YEAR(H186)</f>
        <v>31/10/2025</v>
      </c>
      <c r="AU186" s="15" t="str">
        <f aca="false">TEXT(DAY(I186),"00")&amp;"/"&amp;TEXT(MONTH(I186),"00")&amp;"/"&amp;YEAR(I186)</f>
        <v>18/11/2025</v>
      </c>
      <c r="AV186" s="15" t="n">
        <f aca="false">IF(J186="","",J186)</f>
        <v>2</v>
      </c>
      <c r="AW186" s="15" t="n">
        <f aca="false">IFERROR(VLOOKUP(K186,TiposComprobantes!$B$2:$C$37,2,0),"")</f>
        <v>1</v>
      </c>
      <c r="AX186" s="15" t="n">
        <f aca="false">IFERROR(VLOOKUP(M186,TipoConceptos!$B$2:$C$4,2,0),"")</f>
        <v>2</v>
      </c>
      <c r="AY186" s="15" t="str">
        <f aca="false">N186</f>
        <v>Cuenta Corriente</v>
      </c>
      <c r="AZ186" s="15" t="n">
        <f aca="false">IFERROR(VLOOKUP(O186,CondicionReceptor!$B$2:$C$12,2,0),0)</f>
        <v>1</v>
      </c>
      <c r="BA186" s="15" t="n">
        <f aca="false">IFERROR(VLOOKUP(Q186,TiposDocumentos!$B$2:$C$37,2,0),99)</f>
        <v>80</v>
      </c>
      <c r="BB186" s="15" t="n">
        <f aca="false">R186</f>
        <v>33653520439</v>
      </c>
      <c r="BC186" s="15" t="str">
        <f aca="false">IF(S186="","",S186)</f>
        <v>FAX SRL</v>
      </c>
      <c r="BD186" s="15" t="str">
        <f aca="false">IF(T186="","",T186)</f>
        <v>Dom. Estudio 1368</v>
      </c>
      <c r="BE186" s="15" t="str">
        <f aca="false">IF(U186="","",U186)</f>
        <v>Dom. Recep.  7014</v>
      </c>
      <c r="BF186" s="15" t="str">
        <f aca="false">IF(V186="","",V186)</f>
        <v>Honorarios 33653520439: oct 2025 - oct 2025</v>
      </c>
      <c r="BG186" s="11" t="n">
        <f aca="false">IF(W186="","",W186)</f>
        <v>41</v>
      </c>
      <c r="BH186" s="11" t="n">
        <f aca="false">IF(X186="","",X186)</f>
        <v>86863</v>
      </c>
      <c r="BI186" s="15" t="n">
        <f aca="false">IF(Y186="",0,Y186)</f>
        <v>0</v>
      </c>
      <c r="BJ186" s="11" t="n">
        <f aca="false">IF(Z186="","",Z186)</f>
        <v>3561383</v>
      </c>
      <c r="BK186" s="15" t="n">
        <f aca="false">VLOOKUP(AA186,TiposIVA!$B$2:$C$11,2,0)</f>
        <v>5</v>
      </c>
      <c r="BL186" s="11" t="n">
        <f aca="false">IF(AB186="","",AB186)</f>
        <v>747890.43</v>
      </c>
      <c r="BM186" s="11" t="n">
        <f aca="false">IF(AC186="","",AC186)</f>
        <v>4309273.43</v>
      </c>
      <c r="BN186" s="16" t="str">
        <f aca="false">IFERROR(VLOOKUP(AD186,TiposComprobantes!$B$2:$C$37,2,0),"")</f>
        <v/>
      </c>
      <c r="BO186" s="16" t="str">
        <f aca="false">IF(AE186="","",AE186)</f>
        <v/>
      </c>
      <c r="BP186" s="16" t="str">
        <f aca="false">IF(AF186="","",AF186)</f>
        <v/>
      </c>
      <c r="BQ186" s="16" t="str">
        <f aca="false">IFERROR(VLOOKUP(AG186,TiposTributos!$B$1:$C$12,2,0),"")</f>
        <v/>
      </c>
      <c r="BR186" s="16" t="str">
        <f aca="false">IF(AH186="","",AH186)</f>
        <v/>
      </c>
      <c r="BS186" s="11" t="n">
        <f aca="false">AI186</f>
        <v>0</v>
      </c>
      <c r="BT186" s="11" t="n">
        <f aca="false">AJ186*100</f>
        <v>0</v>
      </c>
      <c r="BU186" s="11" t="n">
        <f aca="false">AK186</f>
        <v>0</v>
      </c>
      <c r="BW186" s="15" t="str">
        <f aca="false">IF(F186="","",CONCATENATE(AM186,"|'",AN186,"'|'",AO186,"'|'",AP186,"'|'",AQ186,"'|'",AR186,"'|'",AS186,"'|'",AT186,"'|'",AU186,"'|",AV186,"|",AW186,"|",AX186,"|'",AY186,"'|",AZ186,"|",BA186,"|",BB186,"|'",BC186,"'|'",BD186,"'|'",BE186,"'|'",BF186,"'|",BG186,"|",BH186,"|",BI186,"|",BJ186,"|",BK186,"|",BL186,"|",BM186,"|",BN186,"|",BO186,"|",BP186,"|",BQ186,"|'",BR186,"'|",BS186,"|",BT186,"|",BU186))</f>
        <v>NO|'30650940667'|'Bustos &amp; Hope SH'|'Responsable Inscripto'|'86'|'18/11/2025'|'01/10/2025'|'31/10/2025'|'18/11/2025'|2|1|2|'Cuenta Corriente'|1|80|33653520439|'FAX SRL'|'Dom. Estudio 1368'|'Dom. Recep.  7014'|'Honorarios 33653520439: oct 2025 - oct 2025'|41|86863|0|3561383|5|747890,43|4309273,43|||||''|0|0|0</v>
      </c>
    </row>
    <row r="187" customFormat="false" ht="12.75" hidden="false" customHeight="false" outlineLevel="0" collapsed="false">
      <c r="A187" s="5" t="s">
        <v>88</v>
      </c>
      <c r="B187" s="1" t="n">
        <v>30650940667</v>
      </c>
      <c r="C187" s="5" t="s">
        <v>38</v>
      </c>
      <c r="D187" s="5" t="s">
        <v>39</v>
      </c>
      <c r="E187" s="1" t="n">
        <v>87</v>
      </c>
      <c r="F187" s="6" t="n">
        <f aca="true">TODAY()</f>
        <v>45979</v>
      </c>
      <c r="G187" s="7" t="n">
        <f aca="false">DATE(YEAR(H187),MONTH(H187),1)</f>
        <v>45931</v>
      </c>
      <c r="H187" s="7" t="n">
        <f aca="false">EOMONTH(F187,-1)</f>
        <v>45961</v>
      </c>
      <c r="I187" s="7" t="n">
        <f aca="false">F187</f>
        <v>45979</v>
      </c>
      <c r="J187" s="1" t="n">
        <v>2</v>
      </c>
      <c r="K187" s="5" t="s">
        <v>53</v>
      </c>
      <c r="L187" s="8" t="str">
        <f aca="false">IF(K187="","",RIGHT(K187,1))</f>
        <v>B</v>
      </c>
      <c r="M187" s="5" t="s">
        <v>54</v>
      </c>
      <c r="N187" s="5" t="s">
        <v>42</v>
      </c>
      <c r="O187" s="5" t="s">
        <v>135</v>
      </c>
      <c r="P187" s="8" t="str">
        <f aca="false">IF(K187="","",VLOOKUP(O187,CondicionReceptor!$B$2:$D$12,3,0))</f>
        <v>B;C</v>
      </c>
      <c r="Q187" s="5" t="s">
        <v>44</v>
      </c>
      <c r="R187" s="1" t="n">
        <v>30672356381</v>
      </c>
      <c r="S187" s="5" t="s">
        <v>179</v>
      </c>
      <c r="T187" s="1" t="str">
        <f aca="false">"Dom. Estudio "&amp;RANDBETWEEN(1,10000)</f>
        <v>Dom. Estudio 1188</v>
      </c>
      <c r="U187" s="1" t="str">
        <f aca="false">"Dom. Recep.  "&amp;RANDBETWEEN(1,10000)</f>
        <v>Dom. Recep.  250</v>
      </c>
      <c r="V187" s="1" t="str">
        <f aca="false">"Honorarios "&amp;R187&amp;": "&amp;TEXT(G187,"mmm")&amp;" "&amp;YEAR(G187)&amp;" - "&amp;TEXT(H187,"mmm")&amp;" "&amp;YEAR(H187)</f>
        <v>Honorarios 30672356381: oct 2025 - oct 2025</v>
      </c>
      <c r="W187" s="9" t="n">
        <f aca="false">ROUND(RANDBETWEEN(100,5000)/100,0)</f>
        <v>33</v>
      </c>
      <c r="X187" s="9" t="n">
        <v>86863</v>
      </c>
      <c r="Z187" s="9" t="n">
        <f aca="false">ROUND(W187*X187-Y187,2)</f>
        <v>2866479</v>
      </c>
      <c r="AA187" s="10" t="n">
        <v>0.21</v>
      </c>
      <c r="AB187" s="11" t="n">
        <f aca="false">ROUND(IFERROR(Z187*AA187,0),2)</f>
        <v>601960.59</v>
      </c>
      <c r="AC187" s="11" t="n">
        <f aca="false">AB187+Z187</f>
        <v>3468439.59</v>
      </c>
      <c r="AD187" s="5"/>
      <c r="AE187" s="12"/>
      <c r="AF187" s="12"/>
      <c r="AG187" s="13"/>
      <c r="AH187" s="12"/>
      <c r="AI187" s="12"/>
      <c r="AJ187" s="14"/>
      <c r="AK187" s="9" t="n">
        <f aca="false">AI187*AJ187</f>
        <v>0</v>
      </c>
      <c r="AM187" s="15" t="str">
        <f aca="false">+A187</f>
        <v>NO</v>
      </c>
      <c r="AN187" s="15" t="n">
        <f aca="false">+B187</f>
        <v>30650940667</v>
      </c>
      <c r="AO187" s="15" t="str">
        <f aca="false">+C187</f>
        <v>Bustos &amp; Hope SH</v>
      </c>
      <c r="AP187" s="15" t="str">
        <f aca="false">+D187</f>
        <v>Responsable Inscripto</v>
      </c>
      <c r="AQ187" s="15" t="n">
        <f aca="false">E187</f>
        <v>87</v>
      </c>
      <c r="AR187" s="15" t="str">
        <f aca="false">TEXT(DAY(F187),"00")&amp;"/"&amp;TEXT(MONTH(F187),"00")&amp;"/"&amp;YEAR(F187)</f>
        <v>18/11/2025</v>
      </c>
      <c r="AS187" s="15" t="str">
        <f aca="false">TEXT(DAY(G187),"00")&amp;"/"&amp;TEXT(MONTH(G187),"00")&amp;"/"&amp;YEAR(G187)</f>
        <v>01/10/2025</v>
      </c>
      <c r="AT187" s="15" t="str">
        <f aca="false">TEXT(DAY(H187),"00")&amp;"/"&amp;TEXT(MONTH(H187),"00")&amp;"/"&amp;YEAR(H187)</f>
        <v>31/10/2025</v>
      </c>
      <c r="AU187" s="15" t="str">
        <f aca="false">TEXT(DAY(I187),"00")&amp;"/"&amp;TEXT(MONTH(I187),"00")&amp;"/"&amp;YEAR(I187)</f>
        <v>18/11/2025</v>
      </c>
      <c r="AV187" s="15" t="n">
        <f aca="false">IF(J187="","",J187)</f>
        <v>2</v>
      </c>
      <c r="AW187" s="15" t="n">
        <f aca="false">IFERROR(VLOOKUP(K187,TiposComprobantes!$B$2:$C$37,2,0),"")</f>
        <v>6</v>
      </c>
      <c r="AX187" s="15" t="n">
        <f aca="false">IFERROR(VLOOKUP(M187,TipoConceptos!$B$2:$C$4,2,0),"")</f>
        <v>2</v>
      </c>
      <c r="AY187" s="15" t="str">
        <f aca="false">N187</f>
        <v>Cuenta Corriente</v>
      </c>
      <c r="AZ187" s="15" t="n">
        <f aca="false">IFERROR(VLOOKUP(O187,CondicionReceptor!$B$2:$C$12,2,0),0)</f>
        <v>4</v>
      </c>
      <c r="BA187" s="15" t="n">
        <f aca="false">IFERROR(VLOOKUP(Q187,TiposDocumentos!$B$2:$C$37,2,0),99)</f>
        <v>80</v>
      </c>
      <c r="BB187" s="15" t="n">
        <f aca="false">R187</f>
        <v>30672356381</v>
      </c>
      <c r="BC187" s="15" t="str">
        <f aca="false">IF(S187="","",S187)</f>
        <v>FEDERACION DE CLINICAS Y SANATORIOS DE MISIONES</v>
      </c>
      <c r="BD187" s="15" t="str">
        <f aca="false">IF(T187="","",T187)</f>
        <v>Dom. Estudio 1188</v>
      </c>
      <c r="BE187" s="15" t="str">
        <f aca="false">IF(U187="","",U187)</f>
        <v>Dom. Recep.  250</v>
      </c>
      <c r="BF187" s="15" t="str">
        <f aca="false">IF(V187="","",V187)</f>
        <v>Honorarios 30672356381: oct 2025 - oct 2025</v>
      </c>
      <c r="BG187" s="11" t="n">
        <f aca="false">IF(W187="","",W187)</f>
        <v>33</v>
      </c>
      <c r="BH187" s="11" t="n">
        <f aca="false">IF(X187="","",X187)</f>
        <v>86863</v>
      </c>
      <c r="BI187" s="15" t="n">
        <f aca="false">IF(Y187="",0,Y187)</f>
        <v>0</v>
      </c>
      <c r="BJ187" s="11" t="n">
        <f aca="false">IF(Z187="","",Z187)</f>
        <v>2866479</v>
      </c>
      <c r="BK187" s="15" t="n">
        <f aca="false">VLOOKUP(AA187,TiposIVA!$B$2:$C$11,2,0)</f>
        <v>5</v>
      </c>
      <c r="BL187" s="11" t="n">
        <f aca="false">IF(AB187="","",AB187)</f>
        <v>601960.59</v>
      </c>
      <c r="BM187" s="11" t="n">
        <f aca="false">IF(AC187="","",AC187)</f>
        <v>3468439.59</v>
      </c>
      <c r="BN187" s="16" t="str">
        <f aca="false">IFERROR(VLOOKUP(AD187,TiposComprobantes!$B$2:$C$37,2,0),"")</f>
        <v/>
      </c>
      <c r="BO187" s="16" t="str">
        <f aca="false">IF(AE187="","",AE187)</f>
        <v/>
      </c>
      <c r="BP187" s="16" t="str">
        <f aca="false">IF(AF187="","",AF187)</f>
        <v/>
      </c>
      <c r="BQ187" s="16" t="str">
        <f aca="false">IFERROR(VLOOKUP(AG187,TiposTributos!$B$1:$C$12,2,0),"")</f>
        <v/>
      </c>
      <c r="BR187" s="16" t="str">
        <f aca="false">IF(AH187="","",AH187)</f>
        <v/>
      </c>
      <c r="BS187" s="11" t="n">
        <f aca="false">AI187</f>
        <v>0</v>
      </c>
      <c r="BT187" s="11" t="n">
        <f aca="false">AJ187*100</f>
        <v>0</v>
      </c>
      <c r="BU187" s="11" t="n">
        <f aca="false">AK187</f>
        <v>0</v>
      </c>
      <c r="BW187" s="15" t="str">
        <f aca="false">IF(F187="","",CONCATENATE(AM187,"|'",AN187,"'|'",AO187,"'|'",AP187,"'|'",AQ187,"'|'",AR187,"'|'",AS187,"'|'",AT187,"'|'",AU187,"'|",AV187,"|",AW187,"|",AX187,"|'",AY187,"'|",AZ187,"|",BA187,"|",BB187,"|'",BC187,"'|'",BD187,"'|'",BE187,"'|'",BF187,"'|",BG187,"|",BH187,"|",BI187,"|",BJ187,"|",BK187,"|",BL187,"|",BM187,"|",BN187,"|",BO187,"|",BP187,"|",BQ187,"|'",BR187,"'|",BS187,"|",BT187,"|",BU187))</f>
        <v>NO|'30650940667'|'Bustos &amp; Hope SH'|'Responsable Inscripto'|'87'|'18/11/2025'|'01/10/2025'|'31/10/2025'|'18/11/2025'|2|6|2|'Cuenta Corriente'|4|80|30672356381|'FEDERACION DE CLINICAS Y SANATORIOS DE MISIONES'|'Dom. Estudio 1188'|'Dom. Recep.  250'|'Honorarios 30672356381: oct 2025 - oct 2025'|33|86863|0|2866479|5|601960,59|3468439,59|||||''|0|0|0</v>
      </c>
    </row>
    <row r="188" customFormat="false" ht="12.75" hidden="false" customHeight="false" outlineLevel="0" collapsed="false">
      <c r="A188" s="5" t="s">
        <v>88</v>
      </c>
      <c r="B188" s="1" t="n">
        <v>30650940667</v>
      </c>
      <c r="C188" s="5" t="s">
        <v>38</v>
      </c>
      <c r="D188" s="5" t="s">
        <v>39</v>
      </c>
      <c r="E188" s="1" t="n">
        <v>88</v>
      </c>
      <c r="F188" s="6" t="n">
        <f aca="true">TODAY()</f>
        <v>45979</v>
      </c>
      <c r="G188" s="7" t="n">
        <f aca="false">DATE(YEAR(H188),MONTH(H188),1)</f>
        <v>45931</v>
      </c>
      <c r="H188" s="7" t="n">
        <f aca="false">EOMONTH(F188,-1)</f>
        <v>45961</v>
      </c>
      <c r="I188" s="7" t="n">
        <f aca="false">F188</f>
        <v>45979</v>
      </c>
      <c r="J188" s="1" t="n">
        <v>2</v>
      </c>
      <c r="K188" s="5" t="s">
        <v>40</v>
      </c>
      <c r="L188" s="8" t="str">
        <f aca="false">IF(K188="","",RIGHT(K188,1))</f>
        <v>A</v>
      </c>
      <c r="M188" s="5" t="s">
        <v>54</v>
      </c>
      <c r="N188" s="5" t="s">
        <v>42</v>
      </c>
      <c r="O188" s="5" t="s">
        <v>128</v>
      </c>
      <c r="P188" s="8" t="str">
        <f aca="false">IF(K188="","",VLOOKUP(O188,CondicionReceptor!$B$2:$D$12,3,0))</f>
        <v>A;M;C</v>
      </c>
      <c r="Q188" s="5" t="s">
        <v>44</v>
      </c>
      <c r="R188" s="1" t="n">
        <v>20168291834</v>
      </c>
      <c r="S188" s="5" t="s">
        <v>180</v>
      </c>
      <c r="T188" s="1" t="str">
        <f aca="false">"Dom. Estudio "&amp;RANDBETWEEN(1,10000)</f>
        <v>Dom. Estudio 8014</v>
      </c>
      <c r="U188" s="1" t="str">
        <f aca="false">"Dom. Recep.  "&amp;RANDBETWEEN(1,10000)</f>
        <v>Dom. Recep.  5954</v>
      </c>
      <c r="V188" s="1" t="str">
        <f aca="false">"Honorarios "&amp;R188&amp;": "&amp;TEXT(G188,"mmm")&amp;" "&amp;YEAR(G188)&amp;" - "&amp;TEXT(H188,"mmm")&amp;" "&amp;YEAR(H188)</f>
        <v>Honorarios 20168291834: oct 2025 - oct 2025</v>
      </c>
      <c r="W188" s="9" t="n">
        <f aca="false">ROUND(RANDBETWEEN(100,5000)/100,0)</f>
        <v>4</v>
      </c>
      <c r="X188" s="9" t="n">
        <v>86863</v>
      </c>
      <c r="Z188" s="9" t="n">
        <f aca="false">ROUND(W188*X188-Y188,2)</f>
        <v>347452</v>
      </c>
      <c r="AA188" s="10" t="n">
        <v>0.21</v>
      </c>
      <c r="AB188" s="11" t="n">
        <f aca="false">ROUND(IFERROR(Z188*AA188,0),2)</f>
        <v>72964.92</v>
      </c>
      <c r="AC188" s="11" t="n">
        <f aca="false">AB188+Z188</f>
        <v>420416.92</v>
      </c>
      <c r="AD188" s="5"/>
      <c r="AE188" s="12"/>
      <c r="AF188" s="12"/>
      <c r="AG188" s="13"/>
      <c r="AH188" s="12"/>
      <c r="AI188" s="12"/>
      <c r="AJ188" s="14"/>
      <c r="AK188" s="9" t="n">
        <f aca="false">AI188*AJ188</f>
        <v>0</v>
      </c>
      <c r="AM188" s="15" t="str">
        <f aca="false">+A188</f>
        <v>NO</v>
      </c>
      <c r="AN188" s="15" t="n">
        <f aca="false">+B188</f>
        <v>30650940667</v>
      </c>
      <c r="AO188" s="15" t="str">
        <f aca="false">+C188</f>
        <v>Bustos &amp; Hope SH</v>
      </c>
      <c r="AP188" s="15" t="str">
        <f aca="false">+D188</f>
        <v>Responsable Inscripto</v>
      </c>
      <c r="AQ188" s="15" t="n">
        <f aca="false">E188</f>
        <v>88</v>
      </c>
      <c r="AR188" s="15" t="str">
        <f aca="false">TEXT(DAY(F188),"00")&amp;"/"&amp;TEXT(MONTH(F188),"00")&amp;"/"&amp;YEAR(F188)</f>
        <v>18/11/2025</v>
      </c>
      <c r="AS188" s="15" t="str">
        <f aca="false">TEXT(DAY(G188),"00")&amp;"/"&amp;TEXT(MONTH(G188),"00")&amp;"/"&amp;YEAR(G188)</f>
        <v>01/10/2025</v>
      </c>
      <c r="AT188" s="15" t="str">
        <f aca="false">TEXT(DAY(H188),"00")&amp;"/"&amp;TEXT(MONTH(H188),"00")&amp;"/"&amp;YEAR(H188)</f>
        <v>31/10/2025</v>
      </c>
      <c r="AU188" s="15" t="str">
        <f aca="false">TEXT(DAY(I188),"00")&amp;"/"&amp;TEXT(MONTH(I188),"00")&amp;"/"&amp;YEAR(I188)</f>
        <v>18/11/2025</v>
      </c>
      <c r="AV188" s="15" t="n">
        <f aca="false">IF(J188="","",J188)</f>
        <v>2</v>
      </c>
      <c r="AW188" s="15" t="n">
        <f aca="false">IFERROR(VLOOKUP(K188,TiposComprobantes!$B$2:$C$37,2,0),"")</f>
        <v>1</v>
      </c>
      <c r="AX188" s="15" t="n">
        <f aca="false">IFERROR(VLOOKUP(M188,TipoConceptos!$B$2:$C$4,2,0),"")</f>
        <v>2</v>
      </c>
      <c r="AY188" s="15" t="str">
        <f aca="false">N188</f>
        <v>Cuenta Corriente</v>
      </c>
      <c r="AZ188" s="15" t="n">
        <f aca="false">IFERROR(VLOOKUP(O188,CondicionReceptor!$B$2:$C$12,2,0),0)</f>
        <v>6</v>
      </c>
      <c r="BA188" s="15" t="n">
        <f aca="false">IFERROR(VLOOKUP(Q188,TiposDocumentos!$B$2:$C$37,2,0),99)</f>
        <v>80</v>
      </c>
      <c r="BB188" s="15" t="n">
        <f aca="false">R188</f>
        <v>20168291834</v>
      </c>
      <c r="BC188" s="15" t="str">
        <f aca="false">IF(S188="","",S188)</f>
        <v>FERNANDEZ SOSA RODOLFO</v>
      </c>
      <c r="BD188" s="15" t="str">
        <f aca="false">IF(T188="","",T188)</f>
        <v>Dom. Estudio 8014</v>
      </c>
      <c r="BE188" s="15" t="str">
        <f aca="false">IF(U188="","",U188)</f>
        <v>Dom. Recep.  5954</v>
      </c>
      <c r="BF188" s="15" t="str">
        <f aca="false">IF(V188="","",V188)</f>
        <v>Honorarios 20168291834: oct 2025 - oct 2025</v>
      </c>
      <c r="BG188" s="11" t="n">
        <f aca="false">IF(W188="","",W188)</f>
        <v>4</v>
      </c>
      <c r="BH188" s="11" t="n">
        <f aca="false">IF(X188="","",X188)</f>
        <v>86863</v>
      </c>
      <c r="BI188" s="15" t="n">
        <f aca="false">IF(Y188="",0,Y188)</f>
        <v>0</v>
      </c>
      <c r="BJ188" s="11" t="n">
        <f aca="false">IF(Z188="","",Z188)</f>
        <v>347452</v>
      </c>
      <c r="BK188" s="15" t="n">
        <f aca="false">VLOOKUP(AA188,TiposIVA!$B$2:$C$11,2,0)</f>
        <v>5</v>
      </c>
      <c r="BL188" s="11" t="n">
        <f aca="false">IF(AB188="","",AB188)</f>
        <v>72964.92</v>
      </c>
      <c r="BM188" s="11" t="n">
        <f aca="false">IF(AC188="","",AC188)</f>
        <v>420416.92</v>
      </c>
      <c r="BN188" s="16" t="str">
        <f aca="false">IFERROR(VLOOKUP(AD188,TiposComprobantes!$B$2:$C$37,2,0),"")</f>
        <v/>
      </c>
      <c r="BO188" s="16" t="str">
        <f aca="false">IF(AE188="","",AE188)</f>
        <v/>
      </c>
      <c r="BP188" s="16" t="str">
        <f aca="false">IF(AF188="","",AF188)</f>
        <v/>
      </c>
      <c r="BQ188" s="16" t="str">
        <f aca="false">IFERROR(VLOOKUP(AG188,TiposTributos!$B$1:$C$12,2,0),"")</f>
        <v/>
      </c>
      <c r="BR188" s="16" t="str">
        <f aca="false">IF(AH188="","",AH188)</f>
        <v/>
      </c>
      <c r="BS188" s="11" t="n">
        <f aca="false">AI188</f>
        <v>0</v>
      </c>
      <c r="BT188" s="11" t="n">
        <f aca="false">AJ188*100</f>
        <v>0</v>
      </c>
      <c r="BU188" s="11" t="n">
        <f aca="false">AK188</f>
        <v>0</v>
      </c>
      <c r="BW188" s="15" t="str">
        <f aca="false">IF(F188="","",CONCATENATE(AM188,"|'",AN188,"'|'",AO188,"'|'",AP188,"'|'",AQ188,"'|'",AR188,"'|'",AS188,"'|'",AT188,"'|'",AU188,"'|",AV188,"|",AW188,"|",AX188,"|'",AY188,"'|",AZ188,"|",BA188,"|",BB188,"|'",BC188,"'|'",BD188,"'|'",BE188,"'|'",BF188,"'|",BG188,"|",BH188,"|",BI188,"|",BJ188,"|",BK188,"|",BL188,"|",BM188,"|",BN188,"|",BO188,"|",BP188,"|",BQ188,"|'",BR188,"'|",BS188,"|",BT188,"|",BU188))</f>
        <v>NO|'30650940667'|'Bustos &amp; Hope SH'|'Responsable Inscripto'|'88'|'18/11/2025'|'01/10/2025'|'31/10/2025'|'18/11/2025'|2|1|2|'Cuenta Corriente'|6|80|20168291834|'FERNANDEZ SOSA RODOLFO'|'Dom. Estudio 8014'|'Dom. Recep.  5954'|'Honorarios 20168291834: oct 2025 - oct 2025'|4|86863|0|347452|5|72964,92|420416,92|||||''|0|0|0</v>
      </c>
    </row>
    <row r="189" customFormat="false" ht="12.75" hidden="false" customHeight="false" outlineLevel="0" collapsed="false">
      <c r="A189" s="5" t="s">
        <v>88</v>
      </c>
      <c r="B189" s="1" t="n">
        <v>30650940667</v>
      </c>
      <c r="C189" s="5" t="s">
        <v>38</v>
      </c>
      <c r="D189" s="5" t="s">
        <v>39</v>
      </c>
      <c r="E189" s="1" t="n">
        <v>89</v>
      </c>
      <c r="F189" s="6" t="n">
        <f aca="true">TODAY()</f>
        <v>45979</v>
      </c>
      <c r="G189" s="7" t="n">
        <f aca="false">DATE(YEAR(H189),MONTH(H189),1)</f>
        <v>45931</v>
      </c>
      <c r="H189" s="7" t="n">
        <f aca="false">EOMONTH(F189,-1)</f>
        <v>45961</v>
      </c>
      <c r="I189" s="7" t="n">
        <f aca="false">F189</f>
        <v>45979</v>
      </c>
      <c r="J189" s="1" t="n">
        <v>2</v>
      </c>
      <c r="K189" s="5" t="s">
        <v>40</v>
      </c>
      <c r="L189" s="8" t="str">
        <f aca="false">IF(K189="","",RIGHT(K189,1))</f>
        <v>A</v>
      </c>
      <c r="M189" s="5" t="s">
        <v>54</v>
      </c>
      <c r="N189" s="5" t="s">
        <v>42</v>
      </c>
      <c r="O189" s="5" t="s">
        <v>128</v>
      </c>
      <c r="P189" s="8" t="str">
        <f aca="false">IF(K189="","",VLOOKUP(O189,CondicionReceptor!$B$2:$D$12,3,0))</f>
        <v>A;M;C</v>
      </c>
      <c r="Q189" s="5" t="s">
        <v>44</v>
      </c>
      <c r="R189" s="1" t="n">
        <v>20133762761</v>
      </c>
      <c r="S189" s="5" t="s">
        <v>181</v>
      </c>
      <c r="T189" s="1" t="str">
        <f aca="false">"Dom. Estudio "&amp;RANDBETWEEN(1,10000)</f>
        <v>Dom. Estudio 9008</v>
      </c>
      <c r="U189" s="1" t="str">
        <f aca="false">"Dom. Recep.  "&amp;RANDBETWEEN(1,10000)</f>
        <v>Dom. Recep.  8325</v>
      </c>
      <c r="V189" s="1" t="str">
        <f aca="false">"Honorarios "&amp;R189&amp;": "&amp;TEXT(G189,"mmm")&amp;" "&amp;YEAR(G189)&amp;" - "&amp;TEXT(H189,"mmm")&amp;" "&amp;YEAR(H189)</f>
        <v>Honorarios 20133762761: oct 2025 - oct 2025</v>
      </c>
      <c r="W189" s="9" t="n">
        <f aca="false">ROUND(RANDBETWEEN(100,5000)/100,0)</f>
        <v>29</v>
      </c>
      <c r="X189" s="9" t="n">
        <v>86863</v>
      </c>
      <c r="Z189" s="9" t="n">
        <f aca="false">ROUND(W189*X189-Y189,2)</f>
        <v>2519027</v>
      </c>
      <c r="AA189" s="10" t="n">
        <v>0.21</v>
      </c>
      <c r="AB189" s="11" t="n">
        <f aca="false">ROUND(IFERROR(Z189*AA189,0),2)</f>
        <v>528995.67</v>
      </c>
      <c r="AC189" s="11" t="n">
        <f aca="false">AB189+Z189</f>
        <v>3048022.67</v>
      </c>
      <c r="AD189" s="5"/>
      <c r="AE189" s="12"/>
      <c r="AF189" s="12"/>
      <c r="AG189" s="13"/>
      <c r="AH189" s="12"/>
      <c r="AI189" s="12"/>
      <c r="AJ189" s="14"/>
      <c r="AK189" s="9" t="n">
        <f aca="false">AI189*AJ189</f>
        <v>0</v>
      </c>
      <c r="AM189" s="15" t="str">
        <f aca="false">+A189</f>
        <v>NO</v>
      </c>
      <c r="AN189" s="15" t="n">
        <f aca="false">+B189</f>
        <v>30650940667</v>
      </c>
      <c r="AO189" s="15" t="str">
        <f aca="false">+C189</f>
        <v>Bustos &amp; Hope SH</v>
      </c>
      <c r="AP189" s="15" t="str">
        <f aca="false">+D189</f>
        <v>Responsable Inscripto</v>
      </c>
      <c r="AQ189" s="15" t="n">
        <f aca="false">E189</f>
        <v>89</v>
      </c>
      <c r="AR189" s="15" t="str">
        <f aca="false">TEXT(DAY(F189),"00")&amp;"/"&amp;TEXT(MONTH(F189),"00")&amp;"/"&amp;YEAR(F189)</f>
        <v>18/11/2025</v>
      </c>
      <c r="AS189" s="15" t="str">
        <f aca="false">TEXT(DAY(G189),"00")&amp;"/"&amp;TEXT(MONTH(G189),"00")&amp;"/"&amp;YEAR(G189)</f>
        <v>01/10/2025</v>
      </c>
      <c r="AT189" s="15" t="str">
        <f aca="false">TEXT(DAY(H189),"00")&amp;"/"&amp;TEXT(MONTH(H189),"00")&amp;"/"&amp;YEAR(H189)</f>
        <v>31/10/2025</v>
      </c>
      <c r="AU189" s="15" t="str">
        <f aca="false">TEXT(DAY(I189),"00")&amp;"/"&amp;TEXT(MONTH(I189),"00")&amp;"/"&amp;YEAR(I189)</f>
        <v>18/11/2025</v>
      </c>
      <c r="AV189" s="15" t="n">
        <f aca="false">IF(J189="","",J189)</f>
        <v>2</v>
      </c>
      <c r="AW189" s="15" t="n">
        <f aca="false">IFERROR(VLOOKUP(K189,TiposComprobantes!$B$2:$C$37,2,0),"")</f>
        <v>1</v>
      </c>
      <c r="AX189" s="15" t="n">
        <f aca="false">IFERROR(VLOOKUP(M189,TipoConceptos!$B$2:$C$4,2,0),"")</f>
        <v>2</v>
      </c>
      <c r="AY189" s="15" t="str">
        <f aca="false">N189</f>
        <v>Cuenta Corriente</v>
      </c>
      <c r="AZ189" s="15" t="n">
        <f aca="false">IFERROR(VLOOKUP(O189,CondicionReceptor!$B$2:$C$12,2,0),0)</f>
        <v>6</v>
      </c>
      <c r="BA189" s="15" t="n">
        <f aca="false">IFERROR(VLOOKUP(Q189,TiposDocumentos!$B$2:$C$37,2,0),99)</f>
        <v>80</v>
      </c>
      <c r="BB189" s="15" t="n">
        <f aca="false">R189</f>
        <v>20133762761</v>
      </c>
      <c r="BC189" s="15" t="str">
        <f aca="false">IF(S189="","",S189)</f>
        <v>FERREYRA CARLOS ALFREDO</v>
      </c>
      <c r="BD189" s="15" t="str">
        <f aca="false">IF(T189="","",T189)</f>
        <v>Dom. Estudio 9008</v>
      </c>
      <c r="BE189" s="15" t="str">
        <f aca="false">IF(U189="","",U189)</f>
        <v>Dom. Recep.  8325</v>
      </c>
      <c r="BF189" s="15" t="str">
        <f aca="false">IF(V189="","",V189)</f>
        <v>Honorarios 20133762761: oct 2025 - oct 2025</v>
      </c>
      <c r="BG189" s="11" t="n">
        <f aca="false">IF(W189="","",W189)</f>
        <v>29</v>
      </c>
      <c r="BH189" s="11" t="n">
        <f aca="false">IF(X189="","",X189)</f>
        <v>86863</v>
      </c>
      <c r="BI189" s="15" t="n">
        <f aca="false">IF(Y189="",0,Y189)</f>
        <v>0</v>
      </c>
      <c r="BJ189" s="11" t="n">
        <f aca="false">IF(Z189="","",Z189)</f>
        <v>2519027</v>
      </c>
      <c r="BK189" s="15" t="n">
        <f aca="false">VLOOKUP(AA189,TiposIVA!$B$2:$C$11,2,0)</f>
        <v>5</v>
      </c>
      <c r="BL189" s="11" t="n">
        <f aca="false">IF(AB189="","",AB189)</f>
        <v>528995.67</v>
      </c>
      <c r="BM189" s="11" t="n">
        <f aca="false">IF(AC189="","",AC189)</f>
        <v>3048022.67</v>
      </c>
      <c r="BN189" s="16" t="str">
        <f aca="false">IFERROR(VLOOKUP(AD189,TiposComprobantes!$B$2:$C$37,2,0),"")</f>
        <v/>
      </c>
      <c r="BO189" s="16" t="str">
        <f aca="false">IF(AE189="","",AE189)</f>
        <v/>
      </c>
      <c r="BP189" s="16" t="str">
        <f aca="false">IF(AF189="","",AF189)</f>
        <v/>
      </c>
      <c r="BQ189" s="16" t="str">
        <f aca="false">IFERROR(VLOOKUP(AG189,TiposTributos!$B$1:$C$12,2,0),"")</f>
        <v/>
      </c>
      <c r="BR189" s="16" t="str">
        <f aca="false">IF(AH189="","",AH189)</f>
        <v/>
      </c>
      <c r="BS189" s="11" t="n">
        <f aca="false">AI189</f>
        <v>0</v>
      </c>
      <c r="BT189" s="11" t="n">
        <f aca="false">AJ189*100</f>
        <v>0</v>
      </c>
      <c r="BU189" s="11" t="n">
        <f aca="false">AK189</f>
        <v>0</v>
      </c>
      <c r="BW189" s="15" t="str">
        <f aca="false">IF(F189="","",CONCATENATE(AM189,"|'",AN189,"'|'",AO189,"'|'",AP189,"'|'",AQ189,"'|'",AR189,"'|'",AS189,"'|'",AT189,"'|'",AU189,"'|",AV189,"|",AW189,"|",AX189,"|'",AY189,"'|",AZ189,"|",BA189,"|",BB189,"|'",BC189,"'|'",BD189,"'|'",BE189,"'|'",BF189,"'|",BG189,"|",BH189,"|",BI189,"|",BJ189,"|",BK189,"|",BL189,"|",BM189,"|",BN189,"|",BO189,"|",BP189,"|",BQ189,"|'",BR189,"'|",BS189,"|",BT189,"|",BU189))</f>
        <v>NO|'30650940667'|'Bustos &amp; Hope SH'|'Responsable Inscripto'|'89'|'18/11/2025'|'01/10/2025'|'31/10/2025'|'18/11/2025'|2|1|2|'Cuenta Corriente'|6|80|20133762761|'FERREYRA CARLOS ALFREDO'|'Dom. Estudio 9008'|'Dom. Recep.  8325'|'Honorarios 20133762761: oct 2025 - oct 2025'|29|86863|0|2519027|5|528995,67|3048022,67|||||''|0|0|0</v>
      </c>
    </row>
    <row r="190" customFormat="false" ht="12.75" hidden="false" customHeight="false" outlineLevel="0" collapsed="false">
      <c r="A190" s="5" t="s">
        <v>88</v>
      </c>
      <c r="B190" s="1" t="n">
        <v>30650940667</v>
      </c>
      <c r="C190" s="5" t="s">
        <v>38</v>
      </c>
      <c r="D190" s="5" t="s">
        <v>39</v>
      </c>
      <c r="E190" s="1" t="n">
        <v>90</v>
      </c>
      <c r="F190" s="6" t="n">
        <f aca="true">TODAY()</f>
        <v>45979</v>
      </c>
      <c r="G190" s="7" t="n">
        <f aca="false">DATE(YEAR(H190),MONTH(H190),1)</f>
        <v>45931</v>
      </c>
      <c r="H190" s="7" t="n">
        <f aca="false">EOMONTH(F190,-1)</f>
        <v>45961</v>
      </c>
      <c r="I190" s="7" t="n">
        <f aca="false">F190</f>
        <v>45979</v>
      </c>
      <c r="J190" s="1" t="n">
        <v>2</v>
      </c>
      <c r="K190" s="5" t="s">
        <v>40</v>
      </c>
      <c r="L190" s="8" t="str">
        <f aca="false">IF(K190="","",RIGHT(K190,1))</f>
        <v>A</v>
      </c>
      <c r="M190" s="5" t="s">
        <v>54</v>
      </c>
      <c r="N190" s="5" t="s">
        <v>42</v>
      </c>
      <c r="O190" s="5" t="s">
        <v>43</v>
      </c>
      <c r="P190" s="8" t="str">
        <f aca="false">IF(K190="","",VLOOKUP(O190,CondicionReceptor!$B$2:$D$12,3,0))</f>
        <v>A;M;C</v>
      </c>
      <c r="Q190" s="5" t="s">
        <v>44</v>
      </c>
      <c r="R190" s="1" t="n">
        <v>20327623967</v>
      </c>
      <c r="S190" s="5" t="s">
        <v>182</v>
      </c>
      <c r="T190" s="1" t="str">
        <f aca="false">"Dom. Estudio "&amp;RANDBETWEEN(1,10000)</f>
        <v>Dom. Estudio 2019</v>
      </c>
      <c r="U190" s="1" t="str">
        <f aca="false">"Dom. Recep.  "&amp;RANDBETWEEN(1,10000)</f>
        <v>Dom. Recep.  7280</v>
      </c>
      <c r="V190" s="1" t="str">
        <f aca="false">"Honorarios "&amp;R190&amp;": "&amp;TEXT(G190,"mmm")&amp;" "&amp;YEAR(G190)&amp;" - "&amp;TEXT(H190,"mmm")&amp;" "&amp;YEAR(H190)</f>
        <v>Honorarios 20327623967: oct 2025 - oct 2025</v>
      </c>
      <c r="W190" s="9" t="n">
        <f aca="false">ROUND(RANDBETWEEN(100,5000)/100,0)</f>
        <v>41</v>
      </c>
      <c r="X190" s="9" t="n">
        <v>86863</v>
      </c>
      <c r="Z190" s="9" t="n">
        <f aca="false">ROUND(W190*X190-Y190,2)</f>
        <v>3561383</v>
      </c>
      <c r="AA190" s="10" t="n">
        <v>0.21</v>
      </c>
      <c r="AB190" s="11" t="n">
        <f aca="false">ROUND(IFERROR(Z190*AA190,0),2)</f>
        <v>747890.43</v>
      </c>
      <c r="AC190" s="11" t="n">
        <f aca="false">AB190+Z190</f>
        <v>4309273.43</v>
      </c>
      <c r="AD190" s="5"/>
      <c r="AE190" s="12"/>
      <c r="AF190" s="12"/>
      <c r="AG190" s="13"/>
      <c r="AH190" s="12"/>
      <c r="AI190" s="12"/>
      <c r="AJ190" s="14"/>
      <c r="AK190" s="9" t="n">
        <f aca="false">AI190*AJ190</f>
        <v>0</v>
      </c>
      <c r="AM190" s="15" t="str">
        <f aca="false">+A190</f>
        <v>NO</v>
      </c>
      <c r="AN190" s="15" t="n">
        <f aca="false">+B190</f>
        <v>30650940667</v>
      </c>
      <c r="AO190" s="15" t="str">
        <f aca="false">+C190</f>
        <v>Bustos &amp; Hope SH</v>
      </c>
      <c r="AP190" s="15" t="str">
        <f aca="false">+D190</f>
        <v>Responsable Inscripto</v>
      </c>
      <c r="AQ190" s="15" t="n">
        <f aca="false">E190</f>
        <v>90</v>
      </c>
      <c r="AR190" s="15" t="str">
        <f aca="false">TEXT(DAY(F190),"00")&amp;"/"&amp;TEXT(MONTH(F190),"00")&amp;"/"&amp;YEAR(F190)</f>
        <v>18/11/2025</v>
      </c>
      <c r="AS190" s="15" t="str">
        <f aca="false">TEXT(DAY(G190),"00")&amp;"/"&amp;TEXT(MONTH(G190),"00")&amp;"/"&amp;YEAR(G190)</f>
        <v>01/10/2025</v>
      </c>
      <c r="AT190" s="15" t="str">
        <f aca="false">TEXT(DAY(H190),"00")&amp;"/"&amp;TEXT(MONTH(H190),"00")&amp;"/"&amp;YEAR(H190)</f>
        <v>31/10/2025</v>
      </c>
      <c r="AU190" s="15" t="str">
        <f aca="false">TEXT(DAY(I190),"00")&amp;"/"&amp;TEXT(MONTH(I190),"00")&amp;"/"&amp;YEAR(I190)</f>
        <v>18/11/2025</v>
      </c>
      <c r="AV190" s="15" t="n">
        <f aca="false">IF(J190="","",J190)</f>
        <v>2</v>
      </c>
      <c r="AW190" s="15" t="n">
        <f aca="false">IFERROR(VLOOKUP(K190,TiposComprobantes!$B$2:$C$37,2,0),"")</f>
        <v>1</v>
      </c>
      <c r="AX190" s="15" t="n">
        <f aca="false">IFERROR(VLOOKUP(M190,TipoConceptos!$B$2:$C$4,2,0),"")</f>
        <v>2</v>
      </c>
      <c r="AY190" s="15" t="str">
        <f aca="false">N190</f>
        <v>Cuenta Corriente</v>
      </c>
      <c r="AZ190" s="15" t="n">
        <f aca="false">IFERROR(VLOOKUP(O190,CondicionReceptor!$B$2:$C$12,2,0),0)</f>
        <v>1</v>
      </c>
      <c r="BA190" s="15" t="n">
        <f aca="false">IFERROR(VLOOKUP(Q190,TiposDocumentos!$B$2:$C$37,2,0),99)</f>
        <v>80</v>
      </c>
      <c r="BB190" s="15" t="n">
        <f aca="false">R190</f>
        <v>20327623967</v>
      </c>
      <c r="BC190" s="15" t="str">
        <f aca="false">IF(S190="","",S190)</f>
        <v>FERREYRA CARLOS ANDRES</v>
      </c>
      <c r="BD190" s="15" t="str">
        <f aca="false">IF(T190="","",T190)</f>
        <v>Dom. Estudio 2019</v>
      </c>
      <c r="BE190" s="15" t="str">
        <f aca="false">IF(U190="","",U190)</f>
        <v>Dom. Recep.  7280</v>
      </c>
      <c r="BF190" s="15" t="str">
        <f aca="false">IF(V190="","",V190)</f>
        <v>Honorarios 20327623967: oct 2025 - oct 2025</v>
      </c>
      <c r="BG190" s="11" t="n">
        <f aca="false">IF(W190="","",W190)</f>
        <v>41</v>
      </c>
      <c r="BH190" s="11" t="n">
        <f aca="false">IF(X190="","",X190)</f>
        <v>86863</v>
      </c>
      <c r="BI190" s="15" t="n">
        <f aca="false">IF(Y190="",0,Y190)</f>
        <v>0</v>
      </c>
      <c r="BJ190" s="11" t="n">
        <f aca="false">IF(Z190="","",Z190)</f>
        <v>3561383</v>
      </c>
      <c r="BK190" s="15" t="n">
        <f aca="false">VLOOKUP(AA190,TiposIVA!$B$2:$C$11,2,0)</f>
        <v>5</v>
      </c>
      <c r="BL190" s="11" t="n">
        <f aca="false">IF(AB190="","",AB190)</f>
        <v>747890.43</v>
      </c>
      <c r="BM190" s="11" t="n">
        <f aca="false">IF(AC190="","",AC190)</f>
        <v>4309273.43</v>
      </c>
      <c r="BN190" s="16" t="str">
        <f aca="false">IFERROR(VLOOKUP(AD190,TiposComprobantes!$B$2:$C$37,2,0),"")</f>
        <v/>
      </c>
      <c r="BO190" s="16" t="str">
        <f aca="false">IF(AE190="","",AE190)</f>
        <v/>
      </c>
      <c r="BP190" s="16" t="str">
        <f aca="false">IF(AF190="","",AF190)</f>
        <v/>
      </c>
      <c r="BQ190" s="16" t="str">
        <f aca="false">IFERROR(VLOOKUP(AG190,TiposTributos!$B$1:$C$12,2,0),"")</f>
        <v/>
      </c>
      <c r="BR190" s="16" t="str">
        <f aca="false">IF(AH190="","",AH190)</f>
        <v/>
      </c>
      <c r="BS190" s="11" t="n">
        <f aca="false">AI190</f>
        <v>0</v>
      </c>
      <c r="BT190" s="11" t="n">
        <f aca="false">AJ190*100</f>
        <v>0</v>
      </c>
      <c r="BU190" s="11" t="n">
        <f aca="false">AK190</f>
        <v>0</v>
      </c>
      <c r="BW190" s="15" t="str">
        <f aca="false">IF(F190="","",CONCATENATE(AM190,"|'",AN190,"'|'",AO190,"'|'",AP190,"'|'",AQ190,"'|'",AR190,"'|'",AS190,"'|'",AT190,"'|'",AU190,"'|",AV190,"|",AW190,"|",AX190,"|'",AY190,"'|",AZ190,"|",BA190,"|",BB190,"|'",BC190,"'|'",BD190,"'|'",BE190,"'|'",BF190,"'|",BG190,"|",BH190,"|",BI190,"|",BJ190,"|",BK190,"|",BL190,"|",BM190,"|",BN190,"|",BO190,"|",BP190,"|",BQ190,"|'",BR190,"'|",BS190,"|",BT190,"|",BU190))</f>
        <v>NO|'30650940667'|'Bustos &amp; Hope SH'|'Responsable Inscripto'|'90'|'18/11/2025'|'01/10/2025'|'31/10/2025'|'18/11/2025'|2|1|2|'Cuenta Corriente'|1|80|20327623967|'FERREYRA CARLOS ANDRES'|'Dom. Estudio 2019'|'Dom. Recep.  7280'|'Honorarios 20327623967: oct 2025 - oct 2025'|41|86863|0|3561383|5|747890,43|4309273,43|||||''|0|0|0</v>
      </c>
    </row>
    <row r="191" customFormat="false" ht="12.75" hidden="false" customHeight="false" outlineLevel="0" collapsed="false">
      <c r="A191" s="5" t="s">
        <v>88</v>
      </c>
      <c r="B191" s="1" t="n">
        <v>30650940667</v>
      </c>
      <c r="C191" s="5" t="s">
        <v>38</v>
      </c>
      <c r="D191" s="5" t="s">
        <v>39</v>
      </c>
      <c r="E191" s="1" t="n">
        <v>91</v>
      </c>
      <c r="F191" s="6" t="n">
        <f aca="true">TODAY()</f>
        <v>45979</v>
      </c>
      <c r="G191" s="7" t="n">
        <f aca="false">DATE(YEAR(H191),MONTH(H191),1)</f>
        <v>45931</v>
      </c>
      <c r="H191" s="7" t="n">
        <f aca="false">EOMONTH(F191,-1)</f>
        <v>45961</v>
      </c>
      <c r="I191" s="7" t="n">
        <f aca="false">F191</f>
        <v>45979</v>
      </c>
      <c r="J191" s="1" t="n">
        <v>2</v>
      </c>
      <c r="K191" s="5" t="s">
        <v>40</v>
      </c>
      <c r="L191" s="8" t="str">
        <f aca="false">IF(K191="","",RIGHT(K191,1))</f>
        <v>A</v>
      </c>
      <c r="M191" s="5" t="s">
        <v>54</v>
      </c>
      <c r="N191" s="5" t="s">
        <v>42</v>
      </c>
      <c r="O191" s="5" t="s">
        <v>128</v>
      </c>
      <c r="P191" s="8" t="str">
        <f aca="false">IF(K191="","",VLOOKUP(O191,CondicionReceptor!$B$2:$D$12,3,0))</f>
        <v>A;M;C</v>
      </c>
      <c r="Q191" s="5" t="s">
        <v>44</v>
      </c>
      <c r="R191" s="1" t="n">
        <v>23342751644</v>
      </c>
      <c r="S191" s="5" t="s">
        <v>183</v>
      </c>
      <c r="T191" s="1" t="str">
        <f aca="false">"Dom. Estudio "&amp;RANDBETWEEN(1,10000)</f>
        <v>Dom. Estudio 2845</v>
      </c>
      <c r="U191" s="1" t="str">
        <f aca="false">"Dom. Recep.  "&amp;RANDBETWEEN(1,10000)</f>
        <v>Dom. Recep.  4966</v>
      </c>
      <c r="V191" s="1" t="str">
        <f aca="false">"Honorarios "&amp;R191&amp;": "&amp;TEXT(G191,"mmm")&amp;" "&amp;YEAR(G191)&amp;" - "&amp;TEXT(H191,"mmm")&amp;" "&amp;YEAR(H191)</f>
        <v>Honorarios 23342751644: oct 2025 - oct 2025</v>
      </c>
      <c r="W191" s="9" t="n">
        <f aca="false">ROUND(RANDBETWEEN(100,5000)/100,0)</f>
        <v>45</v>
      </c>
      <c r="X191" s="9" t="n">
        <v>86863</v>
      </c>
      <c r="Z191" s="9" t="n">
        <f aca="false">ROUND(W191*X191-Y191,2)</f>
        <v>3908835</v>
      </c>
      <c r="AA191" s="10" t="n">
        <v>0.21</v>
      </c>
      <c r="AB191" s="11" t="n">
        <f aca="false">ROUND(IFERROR(Z191*AA191,0),2)</f>
        <v>820855.35</v>
      </c>
      <c r="AC191" s="11" t="n">
        <f aca="false">AB191+Z191</f>
        <v>4729690.35</v>
      </c>
      <c r="AD191" s="5"/>
      <c r="AE191" s="12"/>
      <c r="AF191" s="12"/>
      <c r="AG191" s="13"/>
      <c r="AH191" s="12"/>
      <c r="AI191" s="12"/>
      <c r="AJ191" s="14"/>
      <c r="AK191" s="9" t="n">
        <f aca="false">AI191*AJ191</f>
        <v>0</v>
      </c>
      <c r="AM191" s="15" t="str">
        <f aca="false">+A191</f>
        <v>NO</v>
      </c>
      <c r="AN191" s="15" t="n">
        <f aca="false">+B191</f>
        <v>30650940667</v>
      </c>
      <c r="AO191" s="15" t="str">
        <f aca="false">+C191</f>
        <v>Bustos &amp; Hope SH</v>
      </c>
      <c r="AP191" s="15" t="str">
        <f aca="false">+D191</f>
        <v>Responsable Inscripto</v>
      </c>
      <c r="AQ191" s="15" t="n">
        <f aca="false">E191</f>
        <v>91</v>
      </c>
      <c r="AR191" s="15" t="str">
        <f aca="false">TEXT(DAY(F191),"00")&amp;"/"&amp;TEXT(MONTH(F191),"00")&amp;"/"&amp;YEAR(F191)</f>
        <v>18/11/2025</v>
      </c>
      <c r="AS191" s="15" t="str">
        <f aca="false">TEXT(DAY(G191),"00")&amp;"/"&amp;TEXT(MONTH(G191),"00")&amp;"/"&amp;YEAR(G191)</f>
        <v>01/10/2025</v>
      </c>
      <c r="AT191" s="15" t="str">
        <f aca="false">TEXT(DAY(H191),"00")&amp;"/"&amp;TEXT(MONTH(H191),"00")&amp;"/"&amp;YEAR(H191)</f>
        <v>31/10/2025</v>
      </c>
      <c r="AU191" s="15" t="str">
        <f aca="false">TEXT(DAY(I191),"00")&amp;"/"&amp;TEXT(MONTH(I191),"00")&amp;"/"&amp;YEAR(I191)</f>
        <v>18/11/2025</v>
      </c>
      <c r="AV191" s="15" t="n">
        <f aca="false">IF(J191="","",J191)</f>
        <v>2</v>
      </c>
      <c r="AW191" s="15" t="n">
        <f aca="false">IFERROR(VLOOKUP(K191,TiposComprobantes!$B$2:$C$37,2,0),"")</f>
        <v>1</v>
      </c>
      <c r="AX191" s="15" t="n">
        <f aca="false">IFERROR(VLOOKUP(M191,TipoConceptos!$B$2:$C$4,2,0),"")</f>
        <v>2</v>
      </c>
      <c r="AY191" s="15" t="str">
        <f aca="false">N191</f>
        <v>Cuenta Corriente</v>
      </c>
      <c r="AZ191" s="15" t="n">
        <f aca="false">IFERROR(VLOOKUP(O191,CondicionReceptor!$B$2:$C$12,2,0),0)</f>
        <v>6</v>
      </c>
      <c r="BA191" s="15" t="n">
        <f aca="false">IFERROR(VLOOKUP(Q191,TiposDocumentos!$B$2:$C$37,2,0),99)</f>
        <v>80</v>
      </c>
      <c r="BB191" s="15" t="n">
        <f aca="false">R191</f>
        <v>23342751644</v>
      </c>
      <c r="BC191" s="15" t="str">
        <f aca="false">IF(S191="","",S191)</f>
        <v>FERREYRA CARMEN VICTORIA</v>
      </c>
      <c r="BD191" s="15" t="str">
        <f aca="false">IF(T191="","",T191)</f>
        <v>Dom. Estudio 2845</v>
      </c>
      <c r="BE191" s="15" t="str">
        <f aca="false">IF(U191="","",U191)</f>
        <v>Dom. Recep.  4966</v>
      </c>
      <c r="BF191" s="15" t="str">
        <f aca="false">IF(V191="","",V191)</f>
        <v>Honorarios 23342751644: oct 2025 - oct 2025</v>
      </c>
      <c r="BG191" s="11" t="n">
        <f aca="false">IF(W191="","",W191)</f>
        <v>45</v>
      </c>
      <c r="BH191" s="11" t="n">
        <f aca="false">IF(X191="","",X191)</f>
        <v>86863</v>
      </c>
      <c r="BI191" s="15" t="n">
        <f aca="false">IF(Y191="",0,Y191)</f>
        <v>0</v>
      </c>
      <c r="BJ191" s="11" t="n">
        <f aca="false">IF(Z191="","",Z191)</f>
        <v>3908835</v>
      </c>
      <c r="BK191" s="15" t="n">
        <f aca="false">VLOOKUP(AA191,TiposIVA!$B$2:$C$11,2,0)</f>
        <v>5</v>
      </c>
      <c r="BL191" s="11" t="n">
        <f aca="false">IF(AB191="","",AB191)</f>
        <v>820855.35</v>
      </c>
      <c r="BM191" s="11" t="n">
        <f aca="false">IF(AC191="","",AC191)</f>
        <v>4729690.35</v>
      </c>
      <c r="BN191" s="16" t="str">
        <f aca="false">IFERROR(VLOOKUP(AD191,TiposComprobantes!$B$2:$C$37,2,0),"")</f>
        <v/>
      </c>
      <c r="BO191" s="16" t="str">
        <f aca="false">IF(AE191="","",AE191)</f>
        <v/>
      </c>
      <c r="BP191" s="16" t="str">
        <f aca="false">IF(AF191="","",AF191)</f>
        <v/>
      </c>
      <c r="BQ191" s="16" t="str">
        <f aca="false">IFERROR(VLOOKUP(AG191,TiposTributos!$B$1:$C$12,2,0),"")</f>
        <v/>
      </c>
      <c r="BR191" s="16" t="str">
        <f aca="false">IF(AH191="","",AH191)</f>
        <v/>
      </c>
      <c r="BS191" s="11" t="n">
        <f aca="false">AI191</f>
        <v>0</v>
      </c>
      <c r="BT191" s="11" t="n">
        <f aca="false">AJ191*100</f>
        <v>0</v>
      </c>
      <c r="BU191" s="11" t="n">
        <f aca="false">AK191</f>
        <v>0</v>
      </c>
      <c r="BW191" s="15" t="str">
        <f aca="false">IF(F191="","",CONCATENATE(AM191,"|'",AN191,"'|'",AO191,"'|'",AP191,"'|'",AQ191,"'|'",AR191,"'|'",AS191,"'|'",AT191,"'|'",AU191,"'|",AV191,"|",AW191,"|",AX191,"|'",AY191,"'|",AZ191,"|",BA191,"|",BB191,"|'",BC191,"'|'",BD191,"'|'",BE191,"'|'",BF191,"'|",BG191,"|",BH191,"|",BI191,"|",BJ191,"|",BK191,"|",BL191,"|",BM191,"|",BN191,"|",BO191,"|",BP191,"|",BQ191,"|'",BR191,"'|",BS191,"|",BT191,"|",BU191))</f>
        <v>NO|'30650940667'|'Bustos &amp; Hope SH'|'Responsable Inscripto'|'91'|'18/11/2025'|'01/10/2025'|'31/10/2025'|'18/11/2025'|2|1|2|'Cuenta Corriente'|6|80|23342751644|'FERREYRA CARMEN VICTORIA'|'Dom. Estudio 2845'|'Dom. Recep.  4966'|'Honorarios 23342751644: oct 2025 - oct 2025'|45|86863|0|3908835|5|820855,35|4729690,35|||||''|0|0|0</v>
      </c>
    </row>
    <row r="192" customFormat="false" ht="12.75" hidden="false" customHeight="false" outlineLevel="0" collapsed="false">
      <c r="A192" s="5" t="s">
        <v>88</v>
      </c>
      <c r="B192" s="1" t="n">
        <v>30650940667</v>
      </c>
      <c r="C192" s="5" t="s">
        <v>38</v>
      </c>
      <c r="D192" s="5" t="s">
        <v>39</v>
      </c>
      <c r="E192" s="1" t="n">
        <v>92</v>
      </c>
      <c r="F192" s="6" t="n">
        <f aca="true">TODAY()</f>
        <v>45979</v>
      </c>
      <c r="G192" s="7" t="n">
        <f aca="false">DATE(YEAR(H192),MONTH(H192),1)</f>
        <v>45931</v>
      </c>
      <c r="H192" s="7" t="n">
        <f aca="false">EOMONTH(F192,-1)</f>
        <v>45961</v>
      </c>
      <c r="I192" s="7" t="n">
        <f aca="false">F192</f>
        <v>45979</v>
      </c>
      <c r="J192" s="1" t="n">
        <v>2</v>
      </c>
      <c r="K192" s="5" t="s">
        <v>40</v>
      </c>
      <c r="L192" s="8" t="str">
        <f aca="false">IF(K192="","",RIGHT(K192,1))</f>
        <v>A</v>
      </c>
      <c r="M192" s="5" t="s">
        <v>54</v>
      </c>
      <c r="N192" s="5" t="s">
        <v>42</v>
      </c>
      <c r="O192" s="5" t="s">
        <v>128</v>
      </c>
      <c r="P192" s="8" t="str">
        <f aca="false">IF(K192="","",VLOOKUP(O192,CondicionReceptor!$B$2:$D$12,3,0))</f>
        <v>A;M;C</v>
      </c>
      <c r="Q192" s="5" t="s">
        <v>44</v>
      </c>
      <c r="R192" s="1" t="n">
        <v>20170394845</v>
      </c>
      <c r="S192" s="5" t="s">
        <v>184</v>
      </c>
      <c r="T192" s="1" t="str">
        <f aca="false">"Dom. Estudio "&amp;RANDBETWEEN(1,10000)</f>
        <v>Dom. Estudio 67</v>
      </c>
      <c r="U192" s="1" t="str">
        <f aca="false">"Dom. Recep.  "&amp;RANDBETWEEN(1,10000)</f>
        <v>Dom. Recep.  4243</v>
      </c>
      <c r="V192" s="1" t="str">
        <f aca="false">"Honorarios "&amp;R192&amp;": "&amp;TEXT(G192,"mmm")&amp;" "&amp;YEAR(G192)&amp;" - "&amp;TEXT(H192,"mmm")&amp;" "&amp;YEAR(H192)</f>
        <v>Honorarios 20170394845: oct 2025 - oct 2025</v>
      </c>
      <c r="W192" s="9" t="n">
        <f aca="false">ROUND(RANDBETWEEN(100,5000)/100,0)</f>
        <v>5</v>
      </c>
      <c r="X192" s="9" t="n">
        <v>86863</v>
      </c>
      <c r="Z192" s="9" t="n">
        <f aca="false">ROUND(W192*X192-Y192,2)</f>
        <v>434315</v>
      </c>
      <c r="AA192" s="10" t="n">
        <v>0.21</v>
      </c>
      <c r="AB192" s="11" t="n">
        <f aca="false">ROUND(IFERROR(Z192*AA192,0),2)</f>
        <v>91206.15</v>
      </c>
      <c r="AC192" s="11" t="n">
        <f aca="false">AB192+Z192</f>
        <v>525521.15</v>
      </c>
      <c r="AD192" s="5"/>
      <c r="AE192" s="12"/>
      <c r="AF192" s="12"/>
      <c r="AG192" s="13"/>
      <c r="AH192" s="12"/>
      <c r="AI192" s="12"/>
      <c r="AJ192" s="14"/>
      <c r="AK192" s="9" t="n">
        <f aca="false">AI192*AJ192</f>
        <v>0</v>
      </c>
      <c r="AM192" s="15" t="str">
        <f aca="false">+A192</f>
        <v>NO</v>
      </c>
      <c r="AN192" s="15" t="n">
        <f aca="false">+B192</f>
        <v>30650940667</v>
      </c>
      <c r="AO192" s="15" t="str">
        <f aca="false">+C192</f>
        <v>Bustos &amp; Hope SH</v>
      </c>
      <c r="AP192" s="15" t="str">
        <f aca="false">+D192</f>
        <v>Responsable Inscripto</v>
      </c>
      <c r="AQ192" s="15" t="n">
        <f aca="false">E192</f>
        <v>92</v>
      </c>
      <c r="AR192" s="15" t="str">
        <f aca="false">TEXT(DAY(F192),"00")&amp;"/"&amp;TEXT(MONTH(F192),"00")&amp;"/"&amp;YEAR(F192)</f>
        <v>18/11/2025</v>
      </c>
      <c r="AS192" s="15" t="str">
        <f aca="false">TEXT(DAY(G192),"00")&amp;"/"&amp;TEXT(MONTH(G192),"00")&amp;"/"&amp;YEAR(G192)</f>
        <v>01/10/2025</v>
      </c>
      <c r="AT192" s="15" t="str">
        <f aca="false">TEXT(DAY(H192),"00")&amp;"/"&amp;TEXT(MONTH(H192),"00")&amp;"/"&amp;YEAR(H192)</f>
        <v>31/10/2025</v>
      </c>
      <c r="AU192" s="15" t="str">
        <f aca="false">TEXT(DAY(I192),"00")&amp;"/"&amp;TEXT(MONTH(I192),"00")&amp;"/"&amp;YEAR(I192)</f>
        <v>18/11/2025</v>
      </c>
      <c r="AV192" s="15" t="n">
        <f aca="false">IF(J192="","",J192)</f>
        <v>2</v>
      </c>
      <c r="AW192" s="15" t="n">
        <f aca="false">IFERROR(VLOOKUP(K192,TiposComprobantes!$B$2:$C$37,2,0),"")</f>
        <v>1</v>
      </c>
      <c r="AX192" s="15" t="n">
        <f aca="false">IFERROR(VLOOKUP(M192,TipoConceptos!$B$2:$C$4,2,0),"")</f>
        <v>2</v>
      </c>
      <c r="AY192" s="15" t="str">
        <f aca="false">N192</f>
        <v>Cuenta Corriente</v>
      </c>
      <c r="AZ192" s="15" t="n">
        <f aca="false">IFERROR(VLOOKUP(O192,CondicionReceptor!$B$2:$C$12,2,0),0)</f>
        <v>6</v>
      </c>
      <c r="BA192" s="15" t="n">
        <f aca="false">IFERROR(VLOOKUP(Q192,TiposDocumentos!$B$2:$C$37,2,0),99)</f>
        <v>80</v>
      </c>
      <c r="BB192" s="15" t="n">
        <f aca="false">R192</f>
        <v>20170394845</v>
      </c>
      <c r="BC192" s="15" t="str">
        <f aca="false">IF(S192="","",S192)</f>
        <v>FERREYRA MARCELO JORGE</v>
      </c>
      <c r="BD192" s="15" t="str">
        <f aca="false">IF(T192="","",T192)</f>
        <v>Dom. Estudio 67</v>
      </c>
      <c r="BE192" s="15" t="str">
        <f aca="false">IF(U192="","",U192)</f>
        <v>Dom. Recep.  4243</v>
      </c>
      <c r="BF192" s="15" t="str">
        <f aca="false">IF(V192="","",V192)</f>
        <v>Honorarios 20170394845: oct 2025 - oct 2025</v>
      </c>
      <c r="BG192" s="11" t="n">
        <f aca="false">IF(W192="","",W192)</f>
        <v>5</v>
      </c>
      <c r="BH192" s="11" t="n">
        <f aca="false">IF(X192="","",X192)</f>
        <v>86863</v>
      </c>
      <c r="BI192" s="15" t="n">
        <f aca="false">IF(Y192="",0,Y192)</f>
        <v>0</v>
      </c>
      <c r="BJ192" s="11" t="n">
        <f aca="false">IF(Z192="","",Z192)</f>
        <v>434315</v>
      </c>
      <c r="BK192" s="15" t="n">
        <f aca="false">VLOOKUP(AA192,TiposIVA!$B$2:$C$11,2,0)</f>
        <v>5</v>
      </c>
      <c r="BL192" s="11" t="n">
        <f aca="false">IF(AB192="","",AB192)</f>
        <v>91206.15</v>
      </c>
      <c r="BM192" s="11" t="n">
        <f aca="false">IF(AC192="","",AC192)</f>
        <v>525521.15</v>
      </c>
      <c r="BN192" s="16" t="str">
        <f aca="false">IFERROR(VLOOKUP(AD192,TiposComprobantes!$B$2:$C$37,2,0),"")</f>
        <v/>
      </c>
      <c r="BO192" s="16" t="str">
        <f aca="false">IF(AE192="","",AE192)</f>
        <v/>
      </c>
      <c r="BP192" s="16" t="str">
        <f aca="false">IF(AF192="","",AF192)</f>
        <v/>
      </c>
      <c r="BQ192" s="16" t="str">
        <f aca="false">IFERROR(VLOOKUP(AG192,TiposTributos!$B$1:$C$12,2,0),"")</f>
        <v/>
      </c>
      <c r="BR192" s="16" t="str">
        <f aca="false">IF(AH192="","",AH192)</f>
        <v/>
      </c>
      <c r="BS192" s="11" t="n">
        <f aca="false">AI192</f>
        <v>0</v>
      </c>
      <c r="BT192" s="11" t="n">
        <f aca="false">AJ192*100</f>
        <v>0</v>
      </c>
      <c r="BU192" s="11" t="n">
        <f aca="false">AK192</f>
        <v>0</v>
      </c>
      <c r="BW192" s="15" t="str">
        <f aca="false">IF(F192="","",CONCATENATE(AM192,"|'",AN192,"'|'",AO192,"'|'",AP192,"'|'",AQ192,"'|'",AR192,"'|'",AS192,"'|'",AT192,"'|'",AU192,"'|",AV192,"|",AW192,"|",AX192,"|'",AY192,"'|",AZ192,"|",BA192,"|",BB192,"|'",BC192,"'|'",BD192,"'|'",BE192,"'|'",BF192,"'|",BG192,"|",BH192,"|",BI192,"|",BJ192,"|",BK192,"|",BL192,"|",BM192,"|",BN192,"|",BO192,"|",BP192,"|",BQ192,"|'",BR192,"'|",BS192,"|",BT192,"|",BU192))</f>
        <v>NO|'30650940667'|'Bustos &amp; Hope SH'|'Responsable Inscripto'|'92'|'18/11/2025'|'01/10/2025'|'31/10/2025'|'18/11/2025'|2|1|2|'Cuenta Corriente'|6|80|20170394845|'FERREYRA MARCELO JORGE'|'Dom. Estudio 67'|'Dom. Recep.  4243'|'Honorarios 20170394845: oct 2025 - oct 2025'|5|86863|0|434315|5|91206,15|525521,15|||||''|0|0|0</v>
      </c>
    </row>
    <row r="193" customFormat="false" ht="12.75" hidden="false" customHeight="false" outlineLevel="0" collapsed="false">
      <c r="A193" s="5" t="s">
        <v>88</v>
      </c>
      <c r="B193" s="1" t="n">
        <v>30650940667</v>
      </c>
      <c r="C193" s="5" t="s">
        <v>38</v>
      </c>
      <c r="D193" s="5" t="s">
        <v>39</v>
      </c>
      <c r="E193" s="1" t="n">
        <v>93</v>
      </c>
      <c r="F193" s="6" t="n">
        <f aca="true">TODAY()</f>
        <v>45979</v>
      </c>
      <c r="G193" s="7" t="n">
        <f aca="false">DATE(YEAR(H193),MONTH(H193),1)</f>
        <v>45931</v>
      </c>
      <c r="H193" s="7" t="n">
        <f aca="false">EOMONTH(F193,-1)</f>
        <v>45961</v>
      </c>
      <c r="I193" s="7" t="n">
        <f aca="false">F193</f>
        <v>45979</v>
      </c>
      <c r="J193" s="1" t="n">
        <v>2</v>
      </c>
      <c r="K193" s="5" t="s">
        <v>40</v>
      </c>
      <c r="L193" s="8" t="str">
        <f aca="false">IF(K193="","",RIGHT(K193,1))</f>
        <v>A</v>
      </c>
      <c r="M193" s="5" t="s">
        <v>54</v>
      </c>
      <c r="N193" s="5" t="s">
        <v>42</v>
      </c>
      <c r="O193" s="5" t="s">
        <v>43</v>
      </c>
      <c r="P193" s="8" t="str">
        <f aca="false">IF(K193="","",VLOOKUP(O193,CondicionReceptor!$B$2:$D$12,3,0))</f>
        <v>A;M;C</v>
      </c>
      <c r="Q193" s="5" t="s">
        <v>44</v>
      </c>
      <c r="R193" s="1" t="n">
        <v>30715347926</v>
      </c>
      <c r="S193" s="5" t="s">
        <v>185</v>
      </c>
      <c r="T193" s="1" t="str">
        <f aca="false">"Dom. Estudio "&amp;RANDBETWEEN(1,10000)</f>
        <v>Dom. Estudio 9526</v>
      </c>
      <c r="U193" s="1" t="str">
        <f aca="false">"Dom. Recep.  "&amp;RANDBETWEEN(1,10000)</f>
        <v>Dom. Recep.  7924</v>
      </c>
      <c r="V193" s="1" t="str">
        <f aca="false">"Honorarios "&amp;R193&amp;": "&amp;TEXT(G193,"mmm")&amp;" "&amp;YEAR(G193)&amp;" - "&amp;TEXT(H193,"mmm")&amp;" "&amp;YEAR(H193)</f>
        <v>Honorarios 30715347926: oct 2025 - oct 2025</v>
      </c>
      <c r="W193" s="9" t="n">
        <f aca="false">ROUND(RANDBETWEEN(100,5000)/100,0)</f>
        <v>36</v>
      </c>
      <c r="X193" s="9" t="n">
        <v>86863</v>
      </c>
      <c r="Z193" s="9" t="n">
        <f aca="false">ROUND(W193*X193-Y193,2)</f>
        <v>3127068</v>
      </c>
      <c r="AA193" s="10" t="n">
        <v>0.21</v>
      </c>
      <c r="AB193" s="11" t="n">
        <f aca="false">ROUND(IFERROR(Z193*AA193,0),2)</f>
        <v>656684.28</v>
      </c>
      <c r="AC193" s="11" t="n">
        <f aca="false">AB193+Z193</f>
        <v>3783752.28</v>
      </c>
      <c r="AD193" s="5"/>
      <c r="AE193" s="12"/>
      <c r="AF193" s="12"/>
      <c r="AG193" s="13"/>
      <c r="AH193" s="12"/>
      <c r="AI193" s="12"/>
      <c r="AJ193" s="14"/>
      <c r="AK193" s="9" t="n">
        <f aca="false">AI193*AJ193</f>
        <v>0</v>
      </c>
      <c r="AM193" s="15" t="str">
        <f aca="false">+A193</f>
        <v>NO</v>
      </c>
      <c r="AN193" s="15" t="n">
        <f aca="false">+B193</f>
        <v>30650940667</v>
      </c>
      <c r="AO193" s="15" t="str">
        <f aca="false">+C193</f>
        <v>Bustos &amp; Hope SH</v>
      </c>
      <c r="AP193" s="15" t="str">
        <f aca="false">+D193</f>
        <v>Responsable Inscripto</v>
      </c>
      <c r="AQ193" s="15" t="n">
        <f aca="false">E193</f>
        <v>93</v>
      </c>
      <c r="AR193" s="15" t="str">
        <f aca="false">TEXT(DAY(F193),"00")&amp;"/"&amp;TEXT(MONTH(F193),"00")&amp;"/"&amp;YEAR(F193)</f>
        <v>18/11/2025</v>
      </c>
      <c r="AS193" s="15" t="str">
        <f aca="false">TEXT(DAY(G193),"00")&amp;"/"&amp;TEXT(MONTH(G193),"00")&amp;"/"&amp;YEAR(G193)</f>
        <v>01/10/2025</v>
      </c>
      <c r="AT193" s="15" t="str">
        <f aca="false">TEXT(DAY(H193),"00")&amp;"/"&amp;TEXT(MONTH(H193),"00")&amp;"/"&amp;YEAR(H193)</f>
        <v>31/10/2025</v>
      </c>
      <c r="AU193" s="15" t="str">
        <f aca="false">TEXT(DAY(I193),"00")&amp;"/"&amp;TEXT(MONTH(I193),"00")&amp;"/"&amp;YEAR(I193)</f>
        <v>18/11/2025</v>
      </c>
      <c r="AV193" s="15" t="n">
        <f aca="false">IF(J193="","",J193)</f>
        <v>2</v>
      </c>
      <c r="AW193" s="15" t="n">
        <f aca="false">IFERROR(VLOOKUP(K193,TiposComprobantes!$B$2:$C$37,2,0),"")</f>
        <v>1</v>
      </c>
      <c r="AX193" s="15" t="n">
        <f aca="false">IFERROR(VLOOKUP(M193,TipoConceptos!$B$2:$C$4,2,0),"")</f>
        <v>2</v>
      </c>
      <c r="AY193" s="15" t="str">
        <f aca="false">N193</f>
        <v>Cuenta Corriente</v>
      </c>
      <c r="AZ193" s="15" t="n">
        <f aca="false">IFERROR(VLOOKUP(O193,CondicionReceptor!$B$2:$C$12,2,0),0)</f>
        <v>1</v>
      </c>
      <c r="BA193" s="15" t="n">
        <f aca="false">IFERROR(VLOOKUP(Q193,TiposDocumentos!$B$2:$C$37,2,0),99)</f>
        <v>80</v>
      </c>
      <c r="BB193" s="15" t="n">
        <f aca="false">R193</f>
        <v>30715347926</v>
      </c>
      <c r="BC193" s="15" t="str">
        <f aca="false">IF(S193="","",S193)</f>
        <v>FIDEICOMISO CONSULTORIOS SAN MARTIN</v>
      </c>
      <c r="BD193" s="15" t="str">
        <f aca="false">IF(T193="","",T193)</f>
        <v>Dom. Estudio 9526</v>
      </c>
      <c r="BE193" s="15" t="str">
        <f aca="false">IF(U193="","",U193)</f>
        <v>Dom. Recep.  7924</v>
      </c>
      <c r="BF193" s="15" t="str">
        <f aca="false">IF(V193="","",V193)</f>
        <v>Honorarios 30715347926: oct 2025 - oct 2025</v>
      </c>
      <c r="BG193" s="11" t="n">
        <f aca="false">IF(W193="","",W193)</f>
        <v>36</v>
      </c>
      <c r="BH193" s="11" t="n">
        <f aca="false">IF(X193="","",X193)</f>
        <v>86863</v>
      </c>
      <c r="BI193" s="15" t="n">
        <f aca="false">IF(Y193="",0,Y193)</f>
        <v>0</v>
      </c>
      <c r="BJ193" s="11" t="n">
        <f aca="false">IF(Z193="","",Z193)</f>
        <v>3127068</v>
      </c>
      <c r="BK193" s="15" t="n">
        <f aca="false">VLOOKUP(AA193,TiposIVA!$B$2:$C$11,2,0)</f>
        <v>5</v>
      </c>
      <c r="BL193" s="11" t="n">
        <f aca="false">IF(AB193="","",AB193)</f>
        <v>656684.28</v>
      </c>
      <c r="BM193" s="11" t="n">
        <f aca="false">IF(AC193="","",AC193)</f>
        <v>3783752.28</v>
      </c>
      <c r="BN193" s="16" t="str">
        <f aca="false">IFERROR(VLOOKUP(AD193,TiposComprobantes!$B$2:$C$37,2,0),"")</f>
        <v/>
      </c>
      <c r="BO193" s="16" t="str">
        <f aca="false">IF(AE193="","",AE193)</f>
        <v/>
      </c>
      <c r="BP193" s="16" t="str">
        <f aca="false">IF(AF193="","",AF193)</f>
        <v/>
      </c>
      <c r="BQ193" s="16" t="str">
        <f aca="false">IFERROR(VLOOKUP(AG193,TiposTributos!$B$1:$C$12,2,0),"")</f>
        <v/>
      </c>
      <c r="BR193" s="16" t="str">
        <f aca="false">IF(AH193="","",AH193)</f>
        <v/>
      </c>
      <c r="BS193" s="11" t="n">
        <f aca="false">AI193</f>
        <v>0</v>
      </c>
      <c r="BT193" s="11" t="n">
        <f aca="false">AJ193*100</f>
        <v>0</v>
      </c>
      <c r="BU193" s="11" t="n">
        <f aca="false">AK193</f>
        <v>0</v>
      </c>
      <c r="BW193" s="15" t="str">
        <f aca="false">IF(F193="","",CONCATENATE(AM193,"|'",AN193,"'|'",AO193,"'|'",AP193,"'|'",AQ193,"'|'",AR193,"'|'",AS193,"'|'",AT193,"'|'",AU193,"'|",AV193,"|",AW193,"|",AX193,"|'",AY193,"'|",AZ193,"|",BA193,"|",BB193,"|'",BC193,"'|'",BD193,"'|'",BE193,"'|'",BF193,"'|",BG193,"|",BH193,"|",BI193,"|",BJ193,"|",BK193,"|",BL193,"|",BM193,"|",BN193,"|",BO193,"|",BP193,"|",BQ193,"|'",BR193,"'|",BS193,"|",BT193,"|",BU193))</f>
        <v>NO|'30650940667'|'Bustos &amp; Hope SH'|'Responsable Inscripto'|'93'|'18/11/2025'|'01/10/2025'|'31/10/2025'|'18/11/2025'|2|1|2|'Cuenta Corriente'|1|80|30715347926|'FIDEICOMISO CONSULTORIOS SAN MARTIN'|'Dom. Estudio 9526'|'Dom. Recep.  7924'|'Honorarios 30715347926: oct 2025 - oct 2025'|36|86863|0|3127068|5|656684,28|3783752,28|||||''|0|0|0</v>
      </c>
    </row>
    <row r="194" customFormat="false" ht="12.75" hidden="false" customHeight="false" outlineLevel="0" collapsed="false">
      <c r="A194" s="5" t="s">
        <v>88</v>
      </c>
      <c r="B194" s="1" t="n">
        <v>30650940667</v>
      </c>
      <c r="C194" s="5" t="s">
        <v>38</v>
      </c>
      <c r="D194" s="5" t="s">
        <v>39</v>
      </c>
      <c r="E194" s="1" t="n">
        <v>94</v>
      </c>
      <c r="F194" s="6" t="n">
        <f aca="true">TODAY()</f>
        <v>45979</v>
      </c>
      <c r="G194" s="7" t="n">
        <f aca="false">DATE(YEAR(H194),MONTH(H194),1)</f>
        <v>45931</v>
      </c>
      <c r="H194" s="7" t="n">
        <f aca="false">EOMONTH(F194,-1)</f>
        <v>45961</v>
      </c>
      <c r="I194" s="7" t="n">
        <f aca="false">F194</f>
        <v>45979</v>
      </c>
      <c r="J194" s="1" t="n">
        <v>2</v>
      </c>
      <c r="K194" s="5" t="s">
        <v>53</v>
      </c>
      <c r="L194" s="8" t="str">
        <f aca="false">IF(K194="","",RIGHT(K194,1))</f>
        <v>B</v>
      </c>
      <c r="M194" s="5" t="s">
        <v>54</v>
      </c>
      <c r="N194" s="5" t="s">
        <v>42</v>
      </c>
      <c r="O194" s="5" t="s">
        <v>56</v>
      </c>
      <c r="P194" s="8" t="str">
        <f aca="false">IF(K194="","",VLOOKUP(O194,CondicionReceptor!$B$2:$D$12,3,0))</f>
        <v>B;C</v>
      </c>
      <c r="Q194" s="5" t="s">
        <v>44</v>
      </c>
      <c r="R194" s="1" t="n">
        <v>30708878762</v>
      </c>
      <c r="S194" s="5" t="s">
        <v>186</v>
      </c>
      <c r="T194" s="1" t="str">
        <f aca="false">"Dom. Estudio "&amp;RANDBETWEEN(1,10000)</f>
        <v>Dom. Estudio 8912</v>
      </c>
      <c r="U194" s="1" t="str">
        <f aca="false">"Dom. Recep.  "&amp;RANDBETWEEN(1,10000)</f>
        <v>Dom. Recep.  7643</v>
      </c>
      <c r="V194" s="1" t="str">
        <f aca="false">"Honorarios "&amp;R194&amp;": "&amp;TEXT(G194,"mmm")&amp;" "&amp;YEAR(G194)&amp;" - "&amp;TEXT(H194,"mmm")&amp;" "&amp;YEAR(H194)</f>
        <v>Honorarios 30708878762: oct 2025 - oct 2025</v>
      </c>
      <c r="W194" s="9" t="n">
        <f aca="false">ROUND(RANDBETWEEN(100,5000)/100,0)</f>
        <v>13</v>
      </c>
      <c r="X194" s="9" t="n">
        <v>86863</v>
      </c>
      <c r="Z194" s="9" t="n">
        <f aca="false">ROUND(W194*X194-Y194,2)</f>
        <v>1129219</v>
      </c>
      <c r="AA194" s="10" t="n">
        <v>0.21</v>
      </c>
      <c r="AB194" s="11" t="n">
        <f aca="false">ROUND(IFERROR(Z194*AA194,0),2)</f>
        <v>237135.99</v>
      </c>
      <c r="AC194" s="11" t="n">
        <f aca="false">AB194+Z194</f>
        <v>1366354.99</v>
      </c>
      <c r="AD194" s="5"/>
      <c r="AE194" s="12"/>
      <c r="AF194" s="12"/>
      <c r="AG194" s="13"/>
      <c r="AH194" s="12"/>
      <c r="AI194" s="12"/>
      <c r="AJ194" s="14"/>
      <c r="AK194" s="9" t="n">
        <f aca="false">AI194*AJ194</f>
        <v>0</v>
      </c>
      <c r="AM194" s="15" t="str">
        <f aca="false">+A194</f>
        <v>NO</v>
      </c>
      <c r="AN194" s="15" t="n">
        <f aca="false">+B194</f>
        <v>30650940667</v>
      </c>
      <c r="AO194" s="15" t="str">
        <f aca="false">+C194</f>
        <v>Bustos &amp; Hope SH</v>
      </c>
      <c r="AP194" s="15" t="str">
        <f aca="false">+D194</f>
        <v>Responsable Inscripto</v>
      </c>
      <c r="AQ194" s="15" t="n">
        <f aca="false">E194</f>
        <v>94</v>
      </c>
      <c r="AR194" s="15" t="str">
        <f aca="false">TEXT(DAY(F194),"00")&amp;"/"&amp;TEXT(MONTH(F194),"00")&amp;"/"&amp;YEAR(F194)</f>
        <v>18/11/2025</v>
      </c>
      <c r="AS194" s="15" t="str">
        <f aca="false">TEXT(DAY(G194),"00")&amp;"/"&amp;TEXT(MONTH(G194),"00")&amp;"/"&amp;YEAR(G194)</f>
        <v>01/10/2025</v>
      </c>
      <c r="AT194" s="15" t="str">
        <f aca="false">TEXT(DAY(H194),"00")&amp;"/"&amp;TEXT(MONTH(H194),"00")&amp;"/"&amp;YEAR(H194)</f>
        <v>31/10/2025</v>
      </c>
      <c r="AU194" s="15" t="str">
        <f aca="false">TEXT(DAY(I194),"00")&amp;"/"&amp;TEXT(MONTH(I194),"00")&amp;"/"&amp;YEAR(I194)</f>
        <v>18/11/2025</v>
      </c>
      <c r="AV194" s="15" t="n">
        <f aca="false">IF(J194="","",J194)</f>
        <v>2</v>
      </c>
      <c r="AW194" s="15" t="n">
        <f aca="false">IFERROR(VLOOKUP(K194,TiposComprobantes!$B$2:$C$37,2,0),"")</f>
        <v>6</v>
      </c>
      <c r="AX194" s="15" t="n">
        <f aca="false">IFERROR(VLOOKUP(M194,TipoConceptos!$B$2:$C$4,2,0),"")</f>
        <v>2</v>
      </c>
      <c r="AY194" s="15" t="str">
        <f aca="false">N194</f>
        <v>Cuenta Corriente</v>
      </c>
      <c r="AZ194" s="15" t="n">
        <f aca="false">IFERROR(VLOOKUP(O194,CondicionReceptor!$B$2:$C$12,2,0),0)</f>
        <v>5</v>
      </c>
      <c r="BA194" s="15" t="n">
        <f aca="false">IFERROR(VLOOKUP(Q194,TiposDocumentos!$B$2:$C$37,2,0),99)</f>
        <v>80</v>
      </c>
      <c r="BB194" s="15" t="n">
        <f aca="false">R194</f>
        <v>30708878762</v>
      </c>
      <c r="BC194" s="15" t="str">
        <f aca="false">IF(S194="","",S194)</f>
        <v>FIDEICOMISO COPALASA</v>
      </c>
      <c r="BD194" s="15" t="str">
        <f aca="false">IF(T194="","",T194)</f>
        <v>Dom. Estudio 8912</v>
      </c>
      <c r="BE194" s="15" t="str">
        <f aca="false">IF(U194="","",U194)</f>
        <v>Dom. Recep.  7643</v>
      </c>
      <c r="BF194" s="15" t="str">
        <f aca="false">IF(V194="","",V194)</f>
        <v>Honorarios 30708878762: oct 2025 - oct 2025</v>
      </c>
      <c r="BG194" s="11" t="n">
        <f aca="false">IF(W194="","",W194)</f>
        <v>13</v>
      </c>
      <c r="BH194" s="11" t="n">
        <f aca="false">IF(X194="","",X194)</f>
        <v>86863</v>
      </c>
      <c r="BI194" s="15" t="n">
        <f aca="false">IF(Y194="",0,Y194)</f>
        <v>0</v>
      </c>
      <c r="BJ194" s="11" t="n">
        <f aca="false">IF(Z194="","",Z194)</f>
        <v>1129219</v>
      </c>
      <c r="BK194" s="15" t="n">
        <f aca="false">VLOOKUP(AA194,TiposIVA!$B$2:$C$11,2,0)</f>
        <v>5</v>
      </c>
      <c r="BL194" s="11" t="n">
        <f aca="false">IF(AB194="","",AB194)</f>
        <v>237135.99</v>
      </c>
      <c r="BM194" s="11" t="n">
        <f aca="false">IF(AC194="","",AC194)</f>
        <v>1366354.99</v>
      </c>
      <c r="BN194" s="16" t="str">
        <f aca="false">IFERROR(VLOOKUP(AD194,TiposComprobantes!$B$2:$C$37,2,0),"")</f>
        <v/>
      </c>
      <c r="BO194" s="16" t="str">
        <f aca="false">IF(AE194="","",AE194)</f>
        <v/>
      </c>
      <c r="BP194" s="16" t="str">
        <f aca="false">IF(AF194="","",AF194)</f>
        <v/>
      </c>
      <c r="BQ194" s="16" t="str">
        <f aca="false">IFERROR(VLOOKUP(AG194,TiposTributos!$B$1:$C$12,2,0),"")</f>
        <v/>
      </c>
      <c r="BR194" s="16" t="str">
        <f aca="false">IF(AH194="","",AH194)</f>
        <v/>
      </c>
      <c r="BS194" s="11" t="n">
        <f aca="false">AI194</f>
        <v>0</v>
      </c>
      <c r="BT194" s="11" t="n">
        <f aca="false">AJ194*100</f>
        <v>0</v>
      </c>
      <c r="BU194" s="11" t="n">
        <f aca="false">AK194</f>
        <v>0</v>
      </c>
      <c r="BW194" s="15" t="str">
        <f aca="false">IF(F194="","",CONCATENATE(AM194,"|'",AN194,"'|'",AO194,"'|'",AP194,"'|'",AQ194,"'|'",AR194,"'|'",AS194,"'|'",AT194,"'|'",AU194,"'|",AV194,"|",AW194,"|",AX194,"|'",AY194,"'|",AZ194,"|",BA194,"|",BB194,"|'",BC194,"'|'",BD194,"'|'",BE194,"'|'",BF194,"'|",BG194,"|",BH194,"|",BI194,"|",BJ194,"|",BK194,"|",BL194,"|",BM194,"|",BN194,"|",BO194,"|",BP194,"|",BQ194,"|'",BR194,"'|",BS194,"|",BT194,"|",BU194))</f>
        <v>NO|'30650940667'|'Bustos &amp; Hope SH'|'Responsable Inscripto'|'94'|'18/11/2025'|'01/10/2025'|'31/10/2025'|'18/11/2025'|2|6|2|'Cuenta Corriente'|5|80|30708878762|'FIDEICOMISO COPALASA'|'Dom. Estudio 8912'|'Dom. Recep.  7643'|'Honorarios 30708878762: oct 2025 - oct 2025'|13|86863|0|1129219|5|237135,99|1366354,99|||||''|0|0|0</v>
      </c>
    </row>
    <row r="195" customFormat="false" ht="12.75" hidden="false" customHeight="false" outlineLevel="0" collapsed="false">
      <c r="A195" s="5" t="s">
        <v>88</v>
      </c>
      <c r="B195" s="1" t="n">
        <v>30650940667</v>
      </c>
      <c r="C195" s="5" t="s">
        <v>38</v>
      </c>
      <c r="D195" s="5" t="s">
        <v>39</v>
      </c>
      <c r="E195" s="1" t="n">
        <v>95</v>
      </c>
      <c r="F195" s="6" t="n">
        <f aca="true">TODAY()</f>
        <v>45979</v>
      </c>
      <c r="G195" s="7" t="n">
        <f aca="false">DATE(YEAR(H195),MONTH(H195),1)</f>
        <v>45931</v>
      </c>
      <c r="H195" s="7" t="n">
        <f aca="false">EOMONTH(F195,-1)</f>
        <v>45961</v>
      </c>
      <c r="I195" s="7" t="n">
        <f aca="false">F195</f>
        <v>45979</v>
      </c>
      <c r="J195" s="1" t="n">
        <v>2</v>
      </c>
      <c r="K195" s="5" t="s">
        <v>40</v>
      </c>
      <c r="L195" s="8" t="str">
        <f aca="false">IF(K195="","",RIGHT(K195,1))</f>
        <v>A</v>
      </c>
      <c r="M195" s="5" t="s">
        <v>54</v>
      </c>
      <c r="N195" s="5" t="s">
        <v>42</v>
      </c>
      <c r="O195" s="5" t="s">
        <v>43</v>
      </c>
      <c r="P195" s="8" t="str">
        <f aca="false">IF(K195="","",VLOOKUP(O195,CondicionReceptor!$B$2:$D$12,3,0))</f>
        <v>A;M;C</v>
      </c>
      <c r="Q195" s="5" t="s">
        <v>44</v>
      </c>
      <c r="R195" s="1" t="n">
        <v>30708626348</v>
      </c>
      <c r="S195" s="5" t="s">
        <v>187</v>
      </c>
      <c r="T195" s="1" t="str">
        <f aca="false">"Dom. Estudio "&amp;RANDBETWEEN(1,10000)</f>
        <v>Dom. Estudio 4394</v>
      </c>
      <c r="U195" s="1" t="str">
        <f aca="false">"Dom. Recep.  "&amp;RANDBETWEEN(1,10000)</f>
        <v>Dom. Recep.  6889</v>
      </c>
      <c r="V195" s="1" t="str">
        <f aca="false">"Honorarios "&amp;R195&amp;": "&amp;TEXT(G195,"mmm")&amp;" "&amp;YEAR(G195)&amp;" - "&amp;TEXT(H195,"mmm")&amp;" "&amp;YEAR(H195)</f>
        <v>Honorarios 30708626348: oct 2025 - oct 2025</v>
      </c>
      <c r="W195" s="9" t="n">
        <f aca="false">ROUND(RANDBETWEEN(100,5000)/100,0)</f>
        <v>35</v>
      </c>
      <c r="X195" s="9" t="n">
        <v>86863</v>
      </c>
      <c r="Z195" s="9" t="n">
        <f aca="false">ROUND(W195*X195-Y195,2)</f>
        <v>3040205</v>
      </c>
      <c r="AA195" s="10" t="n">
        <v>0.21</v>
      </c>
      <c r="AB195" s="11" t="n">
        <f aca="false">ROUND(IFERROR(Z195*AA195,0),2)</f>
        <v>638443.05</v>
      </c>
      <c r="AC195" s="11" t="n">
        <f aca="false">AB195+Z195</f>
        <v>3678648.05</v>
      </c>
      <c r="AD195" s="5"/>
      <c r="AE195" s="12"/>
      <c r="AF195" s="12"/>
      <c r="AG195" s="13"/>
      <c r="AH195" s="12"/>
      <c r="AI195" s="12"/>
      <c r="AJ195" s="14"/>
      <c r="AK195" s="9" t="n">
        <f aca="false">AI195*AJ195</f>
        <v>0</v>
      </c>
      <c r="AM195" s="15" t="str">
        <f aca="false">+A195</f>
        <v>NO</v>
      </c>
      <c r="AN195" s="15" t="n">
        <f aca="false">+B195</f>
        <v>30650940667</v>
      </c>
      <c r="AO195" s="15" t="str">
        <f aca="false">+C195</f>
        <v>Bustos &amp; Hope SH</v>
      </c>
      <c r="AP195" s="15" t="str">
        <f aca="false">+D195</f>
        <v>Responsable Inscripto</v>
      </c>
      <c r="AQ195" s="15" t="n">
        <f aca="false">E195</f>
        <v>95</v>
      </c>
      <c r="AR195" s="15" t="str">
        <f aca="false">TEXT(DAY(F195),"00")&amp;"/"&amp;TEXT(MONTH(F195),"00")&amp;"/"&amp;YEAR(F195)</f>
        <v>18/11/2025</v>
      </c>
      <c r="AS195" s="15" t="str">
        <f aca="false">TEXT(DAY(G195),"00")&amp;"/"&amp;TEXT(MONTH(G195),"00")&amp;"/"&amp;YEAR(G195)</f>
        <v>01/10/2025</v>
      </c>
      <c r="AT195" s="15" t="str">
        <f aca="false">TEXT(DAY(H195),"00")&amp;"/"&amp;TEXT(MONTH(H195),"00")&amp;"/"&amp;YEAR(H195)</f>
        <v>31/10/2025</v>
      </c>
      <c r="AU195" s="15" t="str">
        <f aca="false">TEXT(DAY(I195),"00")&amp;"/"&amp;TEXT(MONTH(I195),"00")&amp;"/"&amp;YEAR(I195)</f>
        <v>18/11/2025</v>
      </c>
      <c r="AV195" s="15" t="n">
        <f aca="false">IF(J195="","",J195)</f>
        <v>2</v>
      </c>
      <c r="AW195" s="15" t="n">
        <f aca="false">IFERROR(VLOOKUP(K195,TiposComprobantes!$B$2:$C$37,2,0),"")</f>
        <v>1</v>
      </c>
      <c r="AX195" s="15" t="n">
        <f aca="false">IFERROR(VLOOKUP(M195,TipoConceptos!$B$2:$C$4,2,0),"")</f>
        <v>2</v>
      </c>
      <c r="AY195" s="15" t="str">
        <f aca="false">N195</f>
        <v>Cuenta Corriente</v>
      </c>
      <c r="AZ195" s="15" t="n">
        <f aca="false">IFERROR(VLOOKUP(O195,CondicionReceptor!$B$2:$C$12,2,0),0)</f>
        <v>1</v>
      </c>
      <c r="BA195" s="15" t="n">
        <f aca="false">IFERROR(VLOOKUP(Q195,TiposDocumentos!$B$2:$C$37,2,0),99)</f>
        <v>80</v>
      </c>
      <c r="BB195" s="15" t="n">
        <f aca="false">R195</f>
        <v>30708626348</v>
      </c>
      <c r="BC195" s="15" t="str">
        <f aca="false">IF(S195="","",S195)</f>
        <v>FIDEICOMISO POSADAS INMOBILIARIA I</v>
      </c>
      <c r="BD195" s="15" t="str">
        <f aca="false">IF(T195="","",T195)</f>
        <v>Dom. Estudio 4394</v>
      </c>
      <c r="BE195" s="15" t="str">
        <f aca="false">IF(U195="","",U195)</f>
        <v>Dom. Recep.  6889</v>
      </c>
      <c r="BF195" s="15" t="str">
        <f aca="false">IF(V195="","",V195)</f>
        <v>Honorarios 30708626348: oct 2025 - oct 2025</v>
      </c>
      <c r="BG195" s="11" t="n">
        <f aca="false">IF(W195="","",W195)</f>
        <v>35</v>
      </c>
      <c r="BH195" s="11" t="n">
        <f aca="false">IF(X195="","",X195)</f>
        <v>86863</v>
      </c>
      <c r="BI195" s="15" t="n">
        <f aca="false">IF(Y195="",0,Y195)</f>
        <v>0</v>
      </c>
      <c r="BJ195" s="11" t="n">
        <f aca="false">IF(Z195="","",Z195)</f>
        <v>3040205</v>
      </c>
      <c r="BK195" s="15" t="n">
        <f aca="false">VLOOKUP(AA195,TiposIVA!$B$2:$C$11,2,0)</f>
        <v>5</v>
      </c>
      <c r="BL195" s="11" t="n">
        <f aca="false">IF(AB195="","",AB195)</f>
        <v>638443.05</v>
      </c>
      <c r="BM195" s="11" t="n">
        <f aca="false">IF(AC195="","",AC195)</f>
        <v>3678648.05</v>
      </c>
      <c r="BN195" s="16" t="str">
        <f aca="false">IFERROR(VLOOKUP(AD195,TiposComprobantes!$B$2:$C$37,2,0),"")</f>
        <v/>
      </c>
      <c r="BO195" s="16" t="str">
        <f aca="false">IF(AE195="","",AE195)</f>
        <v/>
      </c>
      <c r="BP195" s="16" t="str">
        <f aca="false">IF(AF195="","",AF195)</f>
        <v/>
      </c>
      <c r="BQ195" s="16" t="str">
        <f aca="false">IFERROR(VLOOKUP(AG195,TiposTributos!$B$1:$C$12,2,0),"")</f>
        <v/>
      </c>
      <c r="BR195" s="16" t="str">
        <f aca="false">IF(AH195="","",AH195)</f>
        <v/>
      </c>
      <c r="BS195" s="11" t="n">
        <f aca="false">AI195</f>
        <v>0</v>
      </c>
      <c r="BT195" s="11" t="n">
        <f aca="false">AJ195*100</f>
        <v>0</v>
      </c>
      <c r="BU195" s="11" t="n">
        <f aca="false">AK195</f>
        <v>0</v>
      </c>
      <c r="BW195" s="15" t="str">
        <f aca="false">IF(F195="","",CONCATENATE(AM195,"|'",AN195,"'|'",AO195,"'|'",AP195,"'|'",AQ195,"'|'",AR195,"'|'",AS195,"'|'",AT195,"'|'",AU195,"'|",AV195,"|",AW195,"|",AX195,"|'",AY195,"'|",AZ195,"|",BA195,"|",BB195,"|'",BC195,"'|'",BD195,"'|'",BE195,"'|'",BF195,"'|",BG195,"|",BH195,"|",BI195,"|",BJ195,"|",BK195,"|",BL195,"|",BM195,"|",BN195,"|",BO195,"|",BP195,"|",BQ195,"|'",BR195,"'|",BS195,"|",BT195,"|",BU195))</f>
        <v>NO|'30650940667'|'Bustos &amp; Hope SH'|'Responsable Inscripto'|'95'|'18/11/2025'|'01/10/2025'|'31/10/2025'|'18/11/2025'|2|1|2|'Cuenta Corriente'|1|80|30708626348|'FIDEICOMISO POSADAS INMOBILIARIA I'|'Dom. Estudio 4394'|'Dom. Recep.  6889'|'Honorarios 30708626348: oct 2025 - oct 2025'|35|86863|0|3040205|5|638443,05|3678648,05|||||''|0|0|0</v>
      </c>
    </row>
    <row r="196" customFormat="false" ht="12.75" hidden="false" customHeight="false" outlineLevel="0" collapsed="false">
      <c r="A196" s="5" t="s">
        <v>88</v>
      </c>
      <c r="B196" s="1" t="n">
        <v>30650940667</v>
      </c>
      <c r="C196" s="5" t="s">
        <v>38</v>
      </c>
      <c r="D196" s="5" t="s">
        <v>39</v>
      </c>
      <c r="E196" s="1" t="n">
        <v>96</v>
      </c>
      <c r="F196" s="6" t="n">
        <f aca="true">TODAY()</f>
        <v>45979</v>
      </c>
      <c r="G196" s="7" t="n">
        <f aca="false">DATE(YEAR(H196),MONTH(H196),1)</f>
        <v>45931</v>
      </c>
      <c r="H196" s="7" t="n">
        <f aca="false">EOMONTH(F196,-1)</f>
        <v>45961</v>
      </c>
      <c r="I196" s="7" t="n">
        <f aca="false">F196</f>
        <v>45979</v>
      </c>
      <c r="J196" s="1" t="n">
        <v>2</v>
      </c>
      <c r="K196" s="5" t="s">
        <v>40</v>
      </c>
      <c r="L196" s="8" t="str">
        <f aca="false">IF(K196="","",RIGHT(K196,1))</f>
        <v>A</v>
      </c>
      <c r="M196" s="5" t="s">
        <v>54</v>
      </c>
      <c r="N196" s="5" t="s">
        <v>42</v>
      </c>
      <c r="O196" s="5" t="s">
        <v>43</v>
      </c>
      <c r="P196" s="8" t="str">
        <f aca="false">IF(K196="","",VLOOKUP(O196,CondicionReceptor!$B$2:$D$12,3,0))</f>
        <v>A;M;C</v>
      </c>
      <c r="Q196" s="5" t="s">
        <v>44</v>
      </c>
      <c r="R196" s="1" t="n">
        <v>30701299538</v>
      </c>
      <c r="S196" s="5" t="s">
        <v>117</v>
      </c>
      <c r="T196" s="1" t="str">
        <f aca="false">"Dom. Estudio "&amp;RANDBETWEEN(1,10000)</f>
        <v>Dom. Estudio 2440</v>
      </c>
      <c r="U196" s="1" t="str">
        <f aca="false">"Dom. Recep.  "&amp;RANDBETWEEN(1,10000)</f>
        <v>Dom. Recep.  7172</v>
      </c>
      <c r="V196" s="1" t="str">
        <f aca="false">"Honorarios "&amp;R196&amp;": "&amp;TEXT(G196,"mmm")&amp;" "&amp;YEAR(G196)&amp;" - "&amp;TEXT(H196,"mmm")&amp;" "&amp;YEAR(H196)</f>
        <v>Honorarios 30701299538: oct 2025 - oct 2025</v>
      </c>
      <c r="W196" s="9" t="n">
        <f aca="false">ROUND(RANDBETWEEN(100,5000)/100,0)</f>
        <v>25</v>
      </c>
      <c r="X196" s="9" t="n">
        <v>86863</v>
      </c>
      <c r="Z196" s="9" t="n">
        <f aca="false">ROUND(W196*X196-Y196,2)</f>
        <v>2171575</v>
      </c>
      <c r="AA196" s="10" t="n">
        <v>0.21</v>
      </c>
      <c r="AB196" s="11" t="n">
        <f aca="false">ROUND(IFERROR(Z196*AA196,0),2)</f>
        <v>456030.75</v>
      </c>
      <c r="AC196" s="11" t="n">
        <f aca="false">AB196+Z196</f>
        <v>2627605.75</v>
      </c>
      <c r="AD196" s="5"/>
      <c r="AE196" s="12"/>
      <c r="AF196" s="12"/>
      <c r="AG196" s="13"/>
      <c r="AH196" s="12"/>
      <c r="AI196" s="12"/>
      <c r="AJ196" s="14"/>
      <c r="AK196" s="9" t="n">
        <f aca="false">AI196*AJ196</f>
        <v>0</v>
      </c>
      <c r="AM196" s="15" t="str">
        <f aca="false">+A196</f>
        <v>NO</v>
      </c>
      <c r="AN196" s="15" t="n">
        <f aca="false">+B196</f>
        <v>30650940667</v>
      </c>
      <c r="AO196" s="15" t="str">
        <f aca="false">+C196</f>
        <v>Bustos &amp; Hope SH</v>
      </c>
      <c r="AP196" s="15" t="str">
        <f aca="false">+D196</f>
        <v>Responsable Inscripto</v>
      </c>
      <c r="AQ196" s="15" t="n">
        <f aca="false">E196</f>
        <v>96</v>
      </c>
      <c r="AR196" s="15" t="str">
        <f aca="false">TEXT(DAY(F196),"00")&amp;"/"&amp;TEXT(MONTH(F196),"00")&amp;"/"&amp;YEAR(F196)</f>
        <v>18/11/2025</v>
      </c>
      <c r="AS196" s="15" t="str">
        <f aca="false">TEXT(DAY(G196),"00")&amp;"/"&amp;TEXT(MONTH(G196),"00")&amp;"/"&amp;YEAR(G196)</f>
        <v>01/10/2025</v>
      </c>
      <c r="AT196" s="15" t="str">
        <f aca="false">TEXT(DAY(H196),"00")&amp;"/"&amp;TEXT(MONTH(H196),"00")&amp;"/"&amp;YEAR(H196)</f>
        <v>31/10/2025</v>
      </c>
      <c r="AU196" s="15" t="str">
        <f aca="false">TEXT(DAY(I196),"00")&amp;"/"&amp;TEXT(MONTH(I196),"00")&amp;"/"&amp;YEAR(I196)</f>
        <v>18/11/2025</v>
      </c>
      <c r="AV196" s="15" t="n">
        <f aca="false">IF(J196="","",J196)</f>
        <v>2</v>
      </c>
      <c r="AW196" s="15" t="n">
        <f aca="false">IFERROR(VLOOKUP(K196,TiposComprobantes!$B$2:$C$37,2,0),"")</f>
        <v>1</v>
      </c>
      <c r="AX196" s="15" t="n">
        <f aca="false">IFERROR(VLOOKUP(M196,TipoConceptos!$B$2:$C$4,2,0),"")</f>
        <v>2</v>
      </c>
      <c r="AY196" s="15" t="str">
        <f aca="false">N196</f>
        <v>Cuenta Corriente</v>
      </c>
      <c r="AZ196" s="15" t="n">
        <f aca="false">IFERROR(VLOOKUP(O196,CondicionReceptor!$B$2:$C$12,2,0),0)</f>
        <v>1</v>
      </c>
      <c r="BA196" s="15" t="n">
        <f aca="false">IFERROR(VLOOKUP(Q196,TiposDocumentos!$B$2:$C$37,2,0),99)</f>
        <v>80</v>
      </c>
      <c r="BB196" s="15" t="n">
        <f aca="false">R196</f>
        <v>30701299538</v>
      </c>
      <c r="BC196" s="15" t="str">
        <f aca="false">IF(S196="","",S196)</f>
        <v>FORESTAL S A</v>
      </c>
      <c r="BD196" s="15" t="str">
        <f aca="false">IF(T196="","",T196)</f>
        <v>Dom. Estudio 2440</v>
      </c>
      <c r="BE196" s="15" t="str">
        <f aca="false">IF(U196="","",U196)</f>
        <v>Dom. Recep.  7172</v>
      </c>
      <c r="BF196" s="15" t="str">
        <f aca="false">IF(V196="","",V196)</f>
        <v>Honorarios 30701299538: oct 2025 - oct 2025</v>
      </c>
      <c r="BG196" s="11" t="n">
        <f aca="false">IF(W196="","",W196)</f>
        <v>25</v>
      </c>
      <c r="BH196" s="11" t="n">
        <f aca="false">IF(X196="","",X196)</f>
        <v>86863</v>
      </c>
      <c r="BI196" s="15" t="n">
        <f aca="false">IF(Y196="",0,Y196)</f>
        <v>0</v>
      </c>
      <c r="BJ196" s="11" t="n">
        <f aca="false">IF(Z196="","",Z196)</f>
        <v>2171575</v>
      </c>
      <c r="BK196" s="15" t="n">
        <f aca="false">VLOOKUP(AA196,TiposIVA!$B$2:$C$11,2,0)</f>
        <v>5</v>
      </c>
      <c r="BL196" s="11" t="n">
        <f aca="false">IF(AB196="","",AB196)</f>
        <v>456030.75</v>
      </c>
      <c r="BM196" s="11" t="n">
        <f aca="false">IF(AC196="","",AC196)</f>
        <v>2627605.75</v>
      </c>
      <c r="BN196" s="16" t="str">
        <f aca="false">IFERROR(VLOOKUP(AD196,TiposComprobantes!$B$2:$C$37,2,0),"")</f>
        <v/>
      </c>
      <c r="BO196" s="16" t="str">
        <f aca="false">IF(AE196="","",AE196)</f>
        <v/>
      </c>
      <c r="BP196" s="16" t="str">
        <f aca="false">IF(AF196="","",AF196)</f>
        <v/>
      </c>
      <c r="BQ196" s="16" t="str">
        <f aca="false">IFERROR(VLOOKUP(AG196,TiposTributos!$B$1:$C$12,2,0),"")</f>
        <v/>
      </c>
      <c r="BR196" s="16" t="str">
        <f aca="false">IF(AH196="","",AH196)</f>
        <v/>
      </c>
      <c r="BS196" s="11" t="n">
        <f aca="false">AI196</f>
        <v>0</v>
      </c>
      <c r="BT196" s="11" t="n">
        <f aca="false">AJ196*100</f>
        <v>0</v>
      </c>
      <c r="BU196" s="11" t="n">
        <f aca="false">AK196</f>
        <v>0</v>
      </c>
      <c r="BW196" s="15" t="str">
        <f aca="false">IF(F196="","",CONCATENATE(AM196,"|'",AN196,"'|'",AO196,"'|'",AP196,"'|'",AQ196,"'|'",AR196,"'|'",AS196,"'|'",AT196,"'|'",AU196,"'|",AV196,"|",AW196,"|",AX196,"|'",AY196,"'|",AZ196,"|",BA196,"|",BB196,"|'",BC196,"'|'",BD196,"'|'",BE196,"'|'",BF196,"'|",BG196,"|",BH196,"|",BI196,"|",BJ196,"|",BK196,"|",BL196,"|",BM196,"|",BN196,"|",BO196,"|",BP196,"|",BQ196,"|'",BR196,"'|",BS196,"|",BT196,"|",BU196))</f>
        <v>NO|'30650940667'|'Bustos &amp; Hope SH'|'Responsable Inscripto'|'96'|'18/11/2025'|'01/10/2025'|'31/10/2025'|'18/11/2025'|2|1|2|'Cuenta Corriente'|1|80|30701299538|'FORESTAL S A'|'Dom. Estudio 2440'|'Dom. Recep.  7172'|'Honorarios 30701299538: oct 2025 - oct 2025'|25|86863|0|2171575|5|456030,75|2627605,75|||||''|0|0|0</v>
      </c>
    </row>
    <row r="197" customFormat="false" ht="12.75" hidden="false" customHeight="false" outlineLevel="0" collapsed="false">
      <c r="A197" s="5" t="s">
        <v>88</v>
      </c>
      <c r="B197" s="1" t="n">
        <v>30650940667</v>
      </c>
      <c r="C197" s="5" t="s">
        <v>38</v>
      </c>
      <c r="D197" s="5" t="s">
        <v>39</v>
      </c>
      <c r="E197" s="1" t="n">
        <v>97</v>
      </c>
      <c r="F197" s="6" t="n">
        <f aca="true">TODAY()</f>
        <v>45979</v>
      </c>
      <c r="G197" s="7" t="n">
        <f aca="false">DATE(YEAR(H197),MONTH(H197),1)</f>
        <v>45931</v>
      </c>
      <c r="H197" s="7" t="n">
        <f aca="false">EOMONTH(F197,-1)</f>
        <v>45961</v>
      </c>
      <c r="I197" s="7" t="n">
        <f aca="false">F197</f>
        <v>45979</v>
      </c>
      <c r="J197" s="1" t="n">
        <v>2</v>
      </c>
      <c r="K197" s="5" t="s">
        <v>53</v>
      </c>
      <c r="L197" s="8" t="str">
        <f aca="false">IF(K197="","",RIGHT(K197,1))</f>
        <v>B</v>
      </c>
      <c r="M197" s="5" t="s">
        <v>54</v>
      </c>
      <c r="N197" s="5" t="s">
        <v>42</v>
      </c>
      <c r="O197" s="5" t="s">
        <v>56</v>
      </c>
      <c r="P197" s="8" t="str">
        <f aca="false">IF(K197="","",VLOOKUP(O197,CondicionReceptor!$B$2:$D$12,3,0))</f>
        <v>B;C</v>
      </c>
      <c r="Q197" s="5" t="s">
        <v>44</v>
      </c>
      <c r="R197" s="1" t="n">
        <v>20203387882</v>
      </c>
      <c r="S197" s="5" t="s">
        <v>188</v>
      </c>
      <c r="T197" s="1" t="str">
        <f aca="false">"Dom. Estudio "&amp;RANDBETWEEN(1,10000)</f>
        <v>Dom. Estudio 7224</v>
      </c>
      <c r="U197" s="1" t="str">
        <f aca="false">"Dom. Recep.  "&amp;RANDBETWEEN(1,10000)</f>
        <v>Dom. Recep.  794</v>
      </c>
      <c r="V197" s="1" t="str">
        <f aca="false">"Honorarios "&amp;R197&amp;": "&amp;TEXT(G197,"mmm")&amp;" "&amp;YEAR(G197)&amp;" - "&amp;TEXT(H197,"mmm")&amp;" "&amp;YEAR(H197)</f>
        <v>Honorarios 20203387882: oct 2025 - oct 2025</v>
      </c>
      <c r="W197" s="9" t="n">
        <f aca="false">ROUND(RANDBETWEEN(100,5000)/100,0)</f>
        <v>31</v>
      </c>
      <c r="X197" s="9" t="n">
        <v>86863</v>
      </c>
      <c r="Z197" s="9" t="n">
        <f aca="false">ROUND(W197*X197-Y197,2)</f>
        <v>2692753</v>
      </c>
      <c r="AA197" s="10" t="n">
        <v>0.21</v>
      </c>
      <c r="AB197" s="11" t="n">
        <f aca="false">ROUND(IFERROR(Z197*AA197,0),2)</f>
        <v>565478.13</v>
      </c>
      <c r="AC197" s="11" t="n">
        <f aca="false">AB197+Z197</f>
        <v>3258231.13</v>
      </c>
      <c r="AD197" s="5"/>
      <c r="AE197" s="12"/>
      <c r="AF197" s="12"/>
      <c r="AG197" s="13"/>
      <c r="AH197" s="12"/>
      <c r="AI197" s="12"/>
      <c r="AJ197" s="14"/>
      <c r="AK197" s="9" t="n">
        <f aca="false">AI197*AJ197</f>
        <v>0</v>
      </c>
      <c r="AM197" s="15" t="str">
        <f aca="false">+A197</f>
        <v>NO</v>
      </c>
      <c r="AN197" s="15" t="n">
        <f aca="false">+B197</f>
        <v>30650940667</v>
      </c>
      <c r="AO197" s="15" t="str">
        <f aca="false">+C197</f>
        <v>Bustos &amp; Hope SH</v>
      </c>
      <c r="AP197" s="15" t="str">
        <f aca="false">+D197</f>
        <v>Responsable Inscripto</v>
      </c>
      <c r="AQ197" s="15" t="n">
        <f aca="false">E197</f>
        <v>97</v>
      </c>
      <c r="AR197" s="15" t="str">
        <f aca="false">TEXT(DAY(F197),"00")&amp;"/"&amp;TEXT(MONTH(F197),"00")&amp;"/"&amp;YEAR(F197)</f>
        <v>18/11/2025</v>
      </c>
      <c r="AS197" s="15" t="str">
        <f aca="false">TEXT(DAY(G197),"00")&amp;"/"&amp;TEXT(MONTH(G197),"00")&amp;"/"&amp;YEAR(G197)</f>
        <v>01/10/2025</v>
      </c>
      <c r="AT197" s="15" t="str">
        <f aca="false">TEXT(DAY(H197),"00")&amp;"/"&amp;TEXT(MONTH(H197),"00")&amp;"/"&amp;YEAR(H197)</f>
        <v>31/10/2025</v>
      </c>
      <c r="AU197" s="15" t="str">
        <f aca="false">TEXT(DAY(I197),"00")&amp;"/"&amp;TEXT(MONTH(I197),"00")&amp;"/"&amp;YEAR(I197)</f>
        <v>18/11/2025</v>
      </c>
      <c r="AV197" s="15" t="n">
        <f aca="false">IF(J197="","",J197)</f>
        <v>2</v>
      </c>
      <c r="AW197" s="15" t="n">
        <f aca="false">IFERROR(VLOOKUP(K197,TiposComprobantes!$B$2:$C$37,2,0),"")</f>
        <v>6</v>
      </c>
      <c r="AX197" s="15" t="n">
        <f aca="false">IFERROR(VLOOKUP(M197,TipoConceptos!$B$2:$C$4,2,0),"")</f>
        <v>2</v>
      </c>
      <c r="AY197" s="15" t="str">
        <f aca="false">N197</f>
        <v>Cuenta Corriente</v>
      </c>
      <c r="AZ197" s="15" t="n">
        <f aca="false">IFERROR(VLOOKUP(O197,CondicionReceptor!$B$2:$C$12,2,0),0)</f>
        <v>5</v>
      </c>
      <c r="BA197" s="15" t="n">
        <f aca="false">IFERROR(VLOOKUP(Q197,TiposDocumentos!$B$2:$C$37,2,0),99)</f>
        <v>80</v>
      </c>
      <c r="BB197" s="15" t="n">
        <f aca="false">R197</f>
        <v>20203387882</v>
      </c>
      <c r="BC197" s="15" t="str">
        <f aca="false">IF(S197="","",S197)</f>
        <v>FREAZA VICTOR MANUEL</v>
      </c>
      <c r="BD197" s="15" t="str">
        <f aca="false">IF(T197="","",T197)</f>
        <v>Dom. Estudio 7224</v>
      </c>
      <c r="BE197" s="15" t="str">
        <f aca="false">IF(U197="","",U197)</f>
        <v>Dom. Recep.  794</v>
      </c>
      <c r="BF197" s="15" t="str">
        <f aca="false">IF(V197="","",V197)</f>
        <v>Honorarios 20203387882: oct 2025 - oct 2025</v>
      </c>
      <c r="BG197" s="11" t="n">
        <f aca="false">IF(W197="","",W197)</f>
        <v>31</v>
      </c>
      <c r="BH197" s="11" t="n">
        <f aca="false">IF(X197="","",X197)</f>
        <v>86863</v>
      </c>
      <c r="BI197" s="15" t="n">
        <f aca="false">IF(Y197="",0,Y197)</f>
        <v>0</v>
      </c>
      <c r="BJ197" s="11" t="n">
        <f aca="false">IF(Z197="","",Z197)</f>
        <v>2692753</v>
      </c>
      <c r="BK197" s="15" t="n">
        <f aca="false">VLOOKUP(AA197,TiposIVA!$B$2:$C$11,2,0)</f>
        <v>5</v>
      </c>
      <c r="BL197" s="11" t="n">
        <f aca="false">IF(AB197="","",AB197)</f>
        <v>565478.13</v>
      </c>
      <c r="BM197" s="11" t="n">
        <f aca="false">IF(AC197="","",AC197)</f>
        <v>3258231.13</v>
      </c>
      <c r="BN197" s="16" t="str">
        <f aca="false">IFERROR(VLOOKUP(AD197,TiposComprobantes!$B$2:$C$37,2,0),"")</f>
        <v/>
      </c>
      <c r="BO197" s="16" t="str">
        <f aca="false">IF(AE197="","",AE197)</f>
        <v/>
      </c>
      <c r="BP197" s="16" t="str">
        <f aca="false">IF(AF197="","",AF197)</f>
        <v/>
      </c>
      <c r="BQ197" s="16" t="str">
        <f aca="false">IFERROR(VLOOKUP(AG197,TiposTributos!$B$1:$C$12,2,0),"")</f>
        <v/>
      </c>
      <c r="BR197" s="16" t="str">
        <f aca="false">IF(AH197="","",AH197)</f>
        <v/>
      </c>
      <c r="BS197" s="11" t="n">
        <f aca="false">AI197</f>
        <v>0</v>
      </c>
      <c r="BT197" s="11" t="n">
        <f aca="false">AJ197*100</f>
        <v>0</v>
      </c>
      <c r="BU197" s="11" t="n">
        <f aca="false">AK197</f>
        <v>0</v>
      </c>
      <c r="BW197" s="15" t="str">
        <f aca="false">IF(F197="","",CONCATENATE(AM197,"|'",AN197,"'|'",AO197,"'|'",AP197,"'|'",AQ197,"'|'",AR197,"'|'",AS197,"'|'",AT197,"'|'",AU197,"'|",AV197,"|",AW197,"|",AX197,"|'",AY197,"'|",AZ197,"|",BA197,"|",BB197,"|'",BC197,"'|'",BD197,"'|'",BE197,"'|'",BF197,"'|",BG197,"|",BH197,"|",BI197,"|",BJ197,"|",BK197,"|",BL197,"|",BM197,"|",BN197,"|",BO197,"|",BP197,"|",BQ197,"|'",BR197,"'|",BS197,"|",BT197,"|",BU197))</f>
        <v>NO|'30650940667'|'Bustos &amp; Hope SH'|'Responsable Inscripto'|'97'|'18/11/2025'|'01/10/2025'|'31/10/2025'|'18/11/2025'|2|6|2|'Cuenta Corriente'|5|80|20203387882|'FREAZA VICTOR MANUEL'|'Dom. Estudio 7224'|'Dom. Recep.  794'|'Honorarios 20203387882: oct 2025 - oct 2025'|31|86863|0|2692753|5|565478,13|3258231,13|||||''|0|0|0</v>
      </c>
    </row>
    <row r="198" customFormat="false" ht="12.75" hidden="false" customHeight="false" outlineLevel="0" collapsed="false">
      <c r="A198" s="5" t="s">
        <v>88</v>
      </c>
      <c r="B198" s="1" t="n">
        <v>30650940667</v>
      </c>
      <c r="C198" s="5" t="s">
        <v>38</v>
      </c>
      <c r="D198" s="5" t="s">
        <v>39</v>
      </c>
      <c r="E198" s="1" t="n">
        <v>98</v>
      </c>
      <c r="F198" s="6" t="n">
        <f aca="true">TODAY()</f>
        <v>45979</v>
      </c>
      <c r="G198" s="7" t="n">
        <f aca="false">DATE(YEAR(H198),MONTH(H198),1)</f>
        <v>45931</v>
      </c>
      <c r="H198" s="7" t="n">
        <f aca="false">EOMONTH(F198,-1)</f>
        <v>45961</v>
      </c>
      <c r="I198" s="7" t="n">
        <f aca="false">F198</f>
        <v>45979</v>
      </c>
      <c r="J198" s="1" t="n">
        <v>2</v>
      </c>
      <c r="K198" s="5" t="s">
        <v>53</v>
      </c>
      <c r="L198" s="8" t="str">
        <f aca="false">IF(K198="","",RIGHT(K198,1))</f>
        <v>B</v>
      </c>
      <c r="M198" s="5" t="s">
        <v>54</v>
      </c>
      <c r="N198" s="5" t="s">
        <v>42</v>
      </c>
      <c r="O198" s="5" t="s">
        <v>56</v>
      </c>
      <c r="P198" s="8" t="str">
        <f aca="false">IF(K198="","",VLOOKUP(O198,CondicionReceptor!$B$2:$D$12,3,0))</f>
        <v>B;C</v>
      </c>
      <c r="Q198" s="5" t="s">
        <v>44</v>
      </c>
      <c r="R198" s="1" t="n">
        <v>30711970831</v>
      </c>
      <c r="S198" s="5" t="s">
        <v>189</v>
      </c>
      <c r="T198" s="1" t="str">
        <f aca="false">"Dom. Estudio "&amp;RANDBETWEEN(1,10000)</f>
        <v>Dom. Estudio 6477</v>
      </c>
      <c r="U198" s="1" t="str">
        <f aca="false">"Dom. Recep.  "&amp;RANDBETWEEN(1,10000)</f>
        <v>Dom. Recep.  4710</v>
      </c>
      <c r="V198" s="1" t="str">
        <f aca="false">"Honorarios "&amp;R198&amp;": "&amp;TEXT(G198,"mmm")&amp;" "&amp;YEAR(G198)&amp;" - "&amp;TEXT(H198,"mmm")&amp;" "&amp;YEAR(H198)</f>
        <v>Honorarios 30711970831: oct 2025 - oct 2025</v>
      </c>
      <c r="W198" s="9" t="n">
        <f aca="false">ROUND(RANDBETWEEN(100,5000)/100,0)</f>
        <v>26</v>
      </c>
      <c r="X198" s="9" t="n">
        <v>86863</v>
      </c>
      <c r="Z198" s="9" t="n">
        <f aca="false">ROUND(W198*X198-Y198,2)</f>
        <v>2258438</v>
      </c>
      <c r="AA198" s="10" t="n">
        <v>0.21</v>
      </c>
      <c r="AB198" s="11" t="n">
        <f aca="false">ROUND(IFERROR(Z198*AA198,0),2)</f>
        <v>474271.98</v>
      </c>
      <c r="AC198" s="11" t="n">
        <f aca="false">AB198+Z198</f>
        <v>2732709.98</v>
      </c>
      <c r="AD198" s="5"/>
      <c r="AE198" s="12"/>
      <c r="AF198" s="12"/>
      <c r="AG198" s="13"/>
      <c r="AH198" s="12"/>
      <c r="AI198" s="12"/>
      <c r="AJ198" s="14"/>
      <c r="AK198" s="9" t="n">
        <f aca="false">AI198*AJ198</f>
        <v>0</v>
      </c>
      <c r="AM198" s="15" t="str">
        <f aca="false">+A198</f>
        <v>NO</v>
      </c>
      <c r="AN198" s="15" t="n">
        <f aca="false">+B198</f>
        <v>30650940667</v>
      </c>
      <c r="AO198" s="15" t="str">
        <f aca="false">+C198</f>
        <v>Bustos &amp; Hope SH</v>
      </c>
      <c r="AP198" s="15" t="str">
        <f aca="false">+D198</f>
        <v>Responsable Inscripto</v>
      </c>
      <c r="AQ198" s="15" t="n">
        <f aca="false">E198</f>
        <v>98</v>
      </c>
      <c r="AR198" s="15" t="str">
        <f aca="false">TEXT(DAY(F198),"00")&amp;"/"&amp;TEXT(MONTH(F198),"00")&amp;"/"&amp;YEAR(F198)</f>
        <v>18/11/2025</v>
      </c>
      <c r="AS198" s="15" t="str">
        <f aca="false">TEXT(DAY(G198),"00")&amp;"/"&amp;TEXT(MONTH(G198),"00")&amp;"/"&amp;YEAR(G198)</f>
        <v>01/10/2025</v>
      </c>
      <c r="AT198" s="15" t="str">
        <f aca="false">TEXT(DAY(H198),"00")&amp;"/"&amp;TEXT(MONTH(H198),"00")&amp;"/"&amp;YEAR(H198)</f>
        <v>31/10/2025</v>
      </c>
      <c r="AU198" s="15" t="str">
        <f aca="false">TEXT(DAY(I198),"00")&amp;"/"&amp;TEXT(MONTH(I198),"00")&amp;"/"&amp;YEAR(I198)</f>
        <v>18/11/2025</v>
      </c>
      <c r="AV198" s="15" t="n">
        <f aca="false">IF(J198="","",J198)</f>
        <v>2</v>
      </c>
      <c r="AW198" s="15" t="n">
        <f aca="false">IFERROR(VLOOKUP(K198,TiposComprobantes!$B$2:$C$37,2,0),"")</f>
        <v>6</v>
      </c>
      <c r="AX198" s="15" t="n">
        <f aca="false">IFERROR(VLOOKUP(M198,TipoConceptos!$B$2:$C$4,2,0),"")</f>
        <v>2</v>
      </c>
      <c r="AY198" s="15" t="str">
        <f aca="false">N198</f>
        <v>Cuenta Corriente</v>
      </c>
      <c r="AZ198" s="15" t="n">
        <f aca="false">IFERROR(VLOOKUP(O198,CondicionReceptor!$B$2:$C$12,2,0),0)</f>
        <v>5</v>
      </c>
      <c r="BA198" s="15" t="n">
        <f aca="false">IFERROR(VLOOKUP(Q198,TiposDocumentos!$B$2:$C$37,2,0),99)</f>
        <v>80</v>
      </c>
      <c r="BB198" s="15" t="n">
        <f aca="false">R198</f>
        <v>30711970831</v>
      </c>
      <c r="BC198" s="15" t="str">
        <f aca="false">IF(S198="","",S198)</f>
        <v>FUNDACION BIOGENCEL</v>
      </c>
      <c r="BD198" s="15" t="str">
        <f aca="false">IF(T198="","",T198)</f>
        <v>Dom. Estudio 6477</v>
      </c>
      <c r="BE198" s="15" t="str">
        <f aca="false">IF(U198="","",U198)</f>
        <v>Dom. Recep.  4710</v>
      </c>
      <c r="BF198" s="15" t="str">
        <f aca="false">IF(V198="","",V198)</f>
        <v>Honorarios 30711970831: oct 2025 - oct 2025</v>
      </c>
      <c r="BG198" s="11" t="n">
        <f aca="false">IF(W198="","",W198)</f>
        <v>26</v>
      </c>
      <c r="BH198" s="11" t="n">
        <f aca="false">IF(X198="","",X198)</f>
        <v>86863</v>
      </c>
      <c r="BI198" s="15" t="n">
        <f aca="false">IF(Y198="",0,Y198)</f>
        <v>0</v>
      </c>
      <c r="BJ198" s="11" t="n">
        <f aca="false">IF(Z198="","",Z198)</f>
        <v>2258438</v>
      </c>
      <c r="BK198" s="15" t="n">
        <f aca="false">VLOOKUP(AA198,TiposIVA!$B$2:$C$11,2,0)</f>
        <v>5</v>
      </c>
      <c r="BL198" s="11" t="n">
        <f aca="false">IF(AB198="","",AB198)</f>
        <v>474271.98</v>
      </c>
      <c r="BM198" s="11" t="n">
        <f aca="false">IF(AC198="","",AC198)</f>
        <v>2732709.98</v>
      </c>
      <c r="BN198" s="16" t="str">
        <f aca="false">IFERROR(VLOOKUP(AD198,TiposComprobantes!$B$2:$C$37,2,0),"")</f>
        <v/>
      </c>
      <c r="BO198" s="16" t="str">
        <f aca="false">IF(AE198="","",AE198)</f>
        <v/>
      </c>
      <c r="BP198" s="16" t="str">
        <f aca="false">IF(AF198="","",AF198)</f>
        <v/>
      </c>
      <c r="BQ198" s="16" t="str">
        <f aca="false">IFERROR(VLOOKUP(AG198,TiposTributos!$B$1:$C$12,2,0),"")</f>
        <v/>
      </c>
      <c r="BR198" s="16" t="str">
        <f aca="false">IF(AH198="","",AH198)</f>
        <v/>
      </c>
      <c r="BS198" s="11" t="n">
        <f aca="false">AI198</f>
        <v>0</v>
      </c>
      <c r="BT198" s="11" t="n">
        <f aca="false">AJ198*100</f>
        <v>0</v>
      </c>
      <c r="BU198" s="11" t="n">
        <f aca="false">AK198</f>
        <v>0</v>
      </c>
      <c r="BW198" s="15" t="str">
        <f aca="false">IF(F198="","",CONCATENATE(AM198,"|'",AN198,"'|'",AO198,"'|'",AP198,"'|'",AQ198,"'|'",AR198,"'|'",AS198,"'|'",AT198,"'|'",AU198,"'|",AV198,"|",AW198,"|",AX198,"|'",AY198,"'|",AZ198,"|",BA198,"|",BB198,"|'",BC198,"'|'",BD198,"'|'",BE198,"'|'",BF198,"'|",BG198,"|",BH198,"|",BI198,"|",BJ198,"|",BK198,"|",BL198,"|",BM198,"|",BN198,"|",BO198,"|",BP198,"|",BQ198,"|'",BR198,"'|",BS198,"|",BT198,"|",BU198))</f>
        <v>NO|'30650940667'|'Bustos &amp; Hope SH'|'Responsable Inscripto'|'98'|'18/11/2025'|'01/10/2025'|'31/10/2025'|'18/11/2025'|2|6|2|'Cuenta Corriente'|5|80|30711970831|'FUNDACION BIOGENCEL'|'Dom. Estudio 6477'|'Dom. Recep.  4710'|'Honorarios 30711970831: oct 2025 - oct 2025'|26|86863|0|2258438|5|474271,98|2732709,98|||||''|0|0|0</v>
      </c>
    </row>
    <row r="199" customFormat="false" ht="12.75" hidden="false" customHeight="false" outlineLevel="0" collapsed="false">
      <c r="A199" s="5" t="s">
        <v>88</v>
      </c>
      <c r="B199" s="1" t="n">
        <v>30650940667</v>
      </c>
      <c r="C199" s="5" t="s">
        <v>38</v>
      </c>
      <c r="D199" s="5" t="s">
        <v>39</v>
      </c>
      <c r="E199" s="1" t="n">
        <v>99</v>
      </c>
      <c r="F199" s="6" t="n">
        <f aca="true">TODAY()</f>
        <v>45979</v>
      </c>
      <c r="G199" s="7" t="n">
        <f aca="false">DATE(YEAR(H199),MONTH(H199),1)</f>
        <v>45931</v>
      </c>
      <c r="H199" s="7" t="n">
        <f aca="false">EOMONTH(F199,-1)</f>
        <v>45961</v>
      </c>
      <c r="I199" s="7" t="n">
        <f aca="false">F199</f>
        <v>45979</v>
      </c>
      <c r="J199" s="1" t="n">
        <v>2</v>
      </c>
      <c r="K199" s="5" t="s">
        <v>53</v>
      </c>
      <c r="L199" s="8" t="str">
        <f aca="false">IF(K199="","",RIGHT(K199,1))</f>
        <v>B</v>
      </c>
      <c r="M199" s="5" t="s">
        <v>54</v>
      </c>
      <c r="N199" s="5" t="s">
        <v>42</v>
      </c>
      <c r="O199" s="5" t="s">
        <v>135</v>
      </c>
      <c r="P199" s="8" t="str">
        <f aca="false">IF(K199="","",VLOOKUP(O199,CondicionReceptor!$B$2:$D$12,3,0))</f>
        <v>B;C</v>
      </c>
      <c r="Q199" s="5" t="s">
        <v>44</v>
      </c>
      <c r="R199" s="1" t="n">
        <v>30717638537</v>
      </c>
      <c r="S199" s="5" t="s">
        <v>190</v>
      </c>
      <c r="T199" s="1" t="str">
        <f aca="false">"Dom. Estudio "&amp;RANDBETWEEN(1,10000)</f>
        <v>Dom. Estudio 2666</v>
      </c>
      <c r="U199" s="1" t="str">
        <f aca="false">"Dom. Recep.  "&amp;RANDBETWEEN(1,10000)</f>
        <v>Dom. Recep.  4251</v>
      </c>
      <c r="V199" s="1" t="str">
        <f aca="false">"Honorarios "&amp;R199&amp;": "&amp;TEXT(G199,"mmm")&amp;" "&amp;YEAR(G199)&amp;" - "&amp;TEXT(H199,"mmm")&amp;" "&amp;YEAR(H199)</f>
        <v>Honorarios 30717638537: oct 2025 - oct 2025</v>
      </c>
      <c r="W199" s="9" t="n">
        <f aca="false">ROUND(RANDBETWEEN(100,5000)/100,0)</f>
        <v>21</v>
      </c>
      <c r="X199" s="9" t="n">
        <v>86863</v>
      </c>
      <c r="Z199" s="9" t="n">
        <f aca="false">ROUND(W199*X199-Y199,2)</f>
        <v>1824123</v>
      </c>
      <c r="AA199" s="10" t="n">
        <v>0.21</v>
      </c>
      <c r="AB199" s="11" t="n">
        <f aca="false">ROUND(IFERROR(Z199*AA199,0),2)</f>
        <v>383065.83</v>
      </c>
      <c r="AC199" s="11" t="n">
        <f aca="false">AB199+Z199</f>
        <v>2207188.83</v>
      </c>
      <c r="AD199" s="5"/>
      <c r="AE199" s="12"/>
      <c r="AF199" s="12"/>
      <c r="AG199" s="13"/>
      <c r="AH199" s="12"/>
      <c r="AI199" s="12"/>
      <c r="AJ199" s="14"/>
      <c r="AK199" s="9" t="n">
        <f aca="false">AI199*AJ199</f>
        <v>0</v>
      </c>
      <c r="AM199" s="15" t="str">
        <f aca="false">+A199</f>
        <v>NO</v>
      </c>
      <c r="AN199" s="15" t="n">
        <f aca="false">+B199</f>
        <v>30650940667</v>
      </c>
      <c r="AO199" s="15" t="str">
        <f aca="false">+C199</f>
        <v>Bustos &amp; Hope SH</v>
      </c>
      <c r="AP199" s="15" t="str">
        <f aca="false">+D199</f>
        <v>Responsable Inscripto</v>
      </c>
      <c r="AQ199" s="15" t="n">
        <f aca="false">E199</f>
        <v>99</v>
      </c>
      <c r="AR199" s="15" t="str">
        <f aca="false">TEXT(DAY(F199),"00")&amp;"/"&amp;TEXT(MONTH(F199),"00")&amp;"/"&amp;YEAR(F199)</f>
        <v>18/11/2025</v>
      </c>
      <c r="AS199" s="15" t="str">
        <f aca="false">TEXT(DAY(G199),"00")&amp;"/"&amp;TEXT(MONTH(G199),"00")&amp;"/"&amp;YEAR(G199)</f>
        <v>01/10/2025</v>
      </c>
      <c r="AT199" s="15" t="str">
        <f aca="false">TEXT(DAY(H199),"00")&amp;"/"&amp;TEXT(MONTH(H199),"00")&amp;"/"&amp;YEAR(H199)</f>
        <v>31/10/2025</v>
      </c>
      <c r="AU199" s="15" t="str">
        <f aca="false">TEXT(DAY(I199),"00")&amp;"/"&amp;TEXT(MONTH(I199),"00")&amp;"/"&amp;YEAR(I199)</f>
        <v>18/11/2025</v>
      </c>
      <c r="AV199" s="15" t="n">
        <f aca="false">IF(J199="","",J199)</f>
        <v>2</v>
      </c>
      <c r="AW199" s="15" t="n">
        <f aca="false">IFERROR(VLOOKUP(K199,TiposComprobantes!$B$2:$C$37,2,0),"")</f>
        <v>6</v>
      </c>
      <c r="AX199" s="15" t="n">
        <f aca="false">IFERROR(VLOOKUP(M199,TipoConceptos!$B$2:$C$4,2,0),"")</f>
        <v>2</v>
      </c>
      <c r="AY199" s="15" t="str">
        <f aca="false">N199</f>
        <v>Cuenta Corriente</v>
      </c>
      <c r="AZ199" s="15" t="n">
        <f aca="false">IFERROR(VLOOKUP(O199,CondicionReceptor!$B$2:$C$12,2,0),0)</f>
        <v>4</v>
      </c>
      <c r="BA199" s="15" t="n">
        <f aca="false">IFERROR(VLOOKUP(Q199,TiposDocumentos!$B$2:$C$37,2,0),99)</f>
        <v>80</v>
      </c>
      <c r="BB199" s="15" t="n">
        <f aca="false">R199</f>
        <v>30717638537</v>
      </c>
      <c r="BC199" s="15" t="str">
        <f aca="false">IF(S199="","",S199)</f>
        <v>FUNDACION MISIONES + INCLUSIVA</v>
      </c>
      <c r="BD199" s="15" t="str">
        <f aca="false">IF(T199="","",T199)</f>
        <v>Dom. Estudio 2666</v>
      </c>
      <c r="BE199" s="15" t="str">
        <f aca="false">IF(U199="","",U199)</f>
        <v>Dom. Recep.  4251</v>
      </c>
      <c r="BF199" s="15" t="str">
        <f aca="false">IF(V199="","",V199)</f>
        <v>Honorarios 30717638537: oct 2025 - oct 2025</v>
      </c>
      <c r="BG199" s="11" t="n">
        <f aca="false">IF(W199="","",W199)</f>
        <v>21</v>
      </c>
      <c r="BH199" s="11" t="n">
        <f aca="false">IF(X199="","",X199)</f>
        <v>86863</v>
      </c>
      <c r="BI199" s="15" t="n">
        <f aca="false">IF(Y199="",0,Y199)</f>
        <v>0</v>
      </c>
      <c r="BJ199" s="11" t="n">
        <f aca="false">IF(Z199="","",Z199)</f>
        <v>1824123</v>
      </c>
      <c r="BK199" s="15" t="n">
        <f aca="false">VLOOKUP(AA199,TiposIVA!$B$2:$C$11,2,0)</f>
        <v>5</v>
      </c>
      <c r="BL199" s="11" t="n">
        <f aca="false">IF(AB199="","",AB199)</f>
        <v>383065.83</v>
      </c>
      <c r="BM199" s="11" t="n">
        <f aca="false">IF(AC199="","",AC199)</f>
        <v>2207188.83</v>
      </c>
      <c r="BN199" s="16" t="str">
        <f aca="false">IFERROR(VLOOKUP(AD199,TiposComprobantes!$B$2:$C$37,2,0),"")</f>
        <v/>
      </c>
      <c r="BO199" s="16" t="str">
        <f aca="false">IF(AE199="","",AE199)</f>
        <v/>
      </c>
      <c r="BP199" s="16" t="str">
        <f aca="false">IF(AF199="","",AF199)</f>
        <v/>
      </c>
      <c r="BQ199" s="16" t="str">
        <f aca="false">IFERROR(VLOOKUP(AG199,TiposTributos!$B$1:$C$12,2,0),"")</f>
        <v/>
      </c>
      <c r="BR199" s="16" t="str">
        <f aca="false">IF(AH199="","",AH199)</f>
        <v/>
      </c>
      <c r="BS199" s="11" t="n">
        <f aca="false">AI199</f>
        <v>0</v>
      </c>
      <c r="BT199" s="11" t="n">
        <f aca="false">AJ199*100</f>
        <v>0</v>
      </c>
      <c r="BU199" s="11" t="n">
        <f aca="false">AK199</f>
        <v>0</v>
      </c>
      <c r="BW199" s="15" t="str">
        <f aca="false">IF(F199="","",CONCATENATE(AM199,"|'",AN199,"'|'",AO199,"'|'",AP199,"'|'",AQ199,"'|'",AR199,"'|'",AS199,"'|'",AT199,"'|'",AU199,"'|",AV199,"|",AW199,"|",AX199,"|'",AY199,"'|",AZ199,"|",BA199,"|",BB199,"|'",BC199,"'|'",BD199,"'|'",BE199,"'|'",BF199,"'|",BG199,"|",BH199,"|",BI199,"|",BJ199,"|",BK199,"|",BL199,"|",BM199,"|",BN199,"|",BO199,"|",BP199,"|",BQ199,"|'",BR199,"'|",BS199,"|",BT199,"|",BU199))</f>
        <v>NO|'30650940667'|'Bustos &amp; Hope SH'|'Responsable Inscripto'|'99'|'18/11/2025'|'01/10/2025'|'31/10/2025'|'18/11/2025'|2|6|2|'Cuenta Corriente'|4|80|30717638537|'FUNDACION MISIONES + INCLUSIVA'|'Dom. Estudio 2666'|'Dom. Recep.  4251'|'Honorarios 30717638537: oct 2025 - oct 2025'|21|86863|0|1824123|5|383065,83|2207188,83|||||''|0|0|0</v>
      </c>
    </row>
    <row r="200" customFormat="false" ht="12.75" hidden="false" customHeight="false" outlineLevel="0" collapsed="false">
      <c r="A200" s="5" t="s">
        <v>88</v>
      </c>
      <c r="B200" s="1" t="n">
        <v>30650940667</v>
      </c>
      <c r="C200" s="5" t="s">
        <v>38</v>
      </c>
      <c r="D200" s="5" t="s">
        <v>39</v>
      </c>
      <c r="E200" s="1" t="n">
        <v>100</v>
      </c>
      <c r="F200" s="6" t="n">
        <f aca="true">TODAY()</f>
        <v>45979</v>
      </c>
      <c r="G200" s="7" t="n">
        <f aca="false">DATE(YEAR(H200),MONTH(H200),1)</f>
        <v>45931</v>
      </c>
      <c r="H200" s="7" t="n">
        <f aca="false">EOMONTH(F200,-1)</f>
        <v>45961</v>
      </c>
      <c r="I200" s="7" t="n">
        <f aca="false">F200</f>
        <v>45979</v>
      </c>
      <c r="J200" s="1" t="n">
        <v>2</v>
      </c>
      <c r="K200" s="5" t="s">
        <v>40</v>
      </c>
      <c r="L200" s="8" t="str">
        <f aca="false">IF(K200="","",RIGHT(K200,1))</f>
        <v>A</v>
      </c>
      <c r="M200" s="5" t="s">
        <v>54</v>
      </c>
      <c r="N200" s="5" t="s">
        <v>42</v>
      </c>
      <c r="O200" s="5" t="s">
        <v>43</v>
      </c>
      <c r="P200" s="8" t="str">
        <f aca="false">IF(K200="","",VLOOKUP(O200,CondicionReceptor!$B$2:$D$12,3,0))</f>
        <v>A;M;C</v>
      </c>
      <c r="Q200" s="5" t="s">
        <v>44</v>
      </c>
      <c r="R200" s="1" t="n">
        <v>30710404131</v>
      </c>
      <c r="S200" s="5" t="s">
        <v>119</v>
      </c>
      <c r="T200" s="1" t="str">
        <f aca="false">"Dom. Estudio "&amp;RANDBETWEEN(1,10000)</f>
        <v>Dom. Estudio 1903</v>
      </c>
      <c r="U200" s="1" t="str">
        <f aca="false">"Dom. Recep.  "&amp;RANDBETWEEN(1,10000)</f>
        <v>Dom. Recep.  7020</v>
      </c>
      <c r="V200" s="1" t="str">
        <f aca="false">"Honorarios "&amp;R200&amp;": "&amp;TEXT(G200,"mmm")&amp;" "&amp;YEAR(G200)&amp;" - "&amp;TEXT(H200,"mmm")&amp;" "&amp;YEAR(H200)</f>
        <v>Honorarios 30710404131: oct 2025 - oct 2025</v>
      </c>
      <c r="W200" s="9" t="n">
        <f aca="false">ROUND(RANDBETWEEN(100,5000)/100,0)</f>
        <v>8</v>
      </c>
      <c r="X200" s="9" t="n">
        <v>86863</v>
      </c>
      <c r="Z200" s="9" t="n">
        <f aca="false">ROUND(W200*X200-Y200,2)</f>
        <v>694904</v>
      </c>
      <c r="AA200" s="10" t="n">
        <v>0.21</v>
      </c>
      <c r="AB200" s="11" t="n">
        <f aca="false">ROUND(IFERROR(Z200*AA200,0),2)</f>
        <v>145929.84</v>
      </c>
      <c r="AC200" s="11" t="n">
        <f aca="false">AB200+Z200</f>
        <v>840833.84</v>
      </c>
      <c r="AD200" s="5"/>
      <c r="AE200" s="12"/>
      <c r="AF200" s="12"/>
      <c r="AG200" s="13"/>
      <c r="AH200" s="12"/>
      <c r="AI200" s="12"/>
      <c r="AJ200" s="14"/>
      <c r="AK200" s="9" t="n">
        <f aca="false">AI200*AJ200</f>
        <v>0</v>
      </c>
      <c r="AM200" s="15" t="str">
        <f aca="false">+A200</f>
        <v>NO</v>
      </c>
      <c r="AN200" s="15" t="n">
        <f aca="false">+B200</f>
        <v>30650940667</v>
      </c>
      <c r="AO200" s="15" t="str">
        <f aca="false">+C200</f>
        <v>Bustos &amp; Hope SH</v>
      </c>
      <c r="AP200" s="15" t="str">
        <f aca="false">+D200</f>
        <v>Responsable Inscripto</v>
      </c>
      <c r="AQ200" s="15" t="n">
        <f aca="false">E200</f>
        <v>100</v>
      </c>
      <c r="AR200" s="15" t="str">
        <f aca="false">TEXT(DAY(F200),"00")&amp;"/"&amp;TEXT(MONTH(F200),"00")&amp;"/"&amp;YEAR(F200)</f>
        <v>18/11/2025</v>
      </c>
      <c r="AS200" s="15" t="str">
        <f aca="false">TEXT(DAY(G200),"00")&amp;"/"&amp;TEXT(MONTH(G200),"00")&amp;"/"&amp;YEAR(G200)</f>
        <v>01/10/2025</v>
      </c>
      <c r="AT200" s="15" t="str">
        <f aca="false">TEXT(DAY(H200),"00")&amp;"/"&amp;TEXT(MONTH(H200),"00")&amp;"/"&amp;YEAR(H200)</f>
        <v>31/10/2025</v>
      </c>
      <c r="AU200" s="15" t="str">
        <f aca="false">TEXT(DAY(I200),"00")&amp;"/"&amp;TEXT(MONTH(I200),"00")&amp;"/"&amp;YEAR(I200)</f>
        <v>18/11/2025</v>
      </c>
      <c r="AV200" s="15" t="n">
        <f aca="false">IF(J200="","",J200)</f>
        <v>2</v>
      </c>
      <c r="AW200" s="15" t="n">
        <f aca="false">IFERROR(VLOOKUP(K200,TiposComprobantes!$B$2:$C$37,2,0),"")</f>
        <v>1</v>
      </c>
      <c r="AX200" s="15" t="n">
        <f aca="false">IFERROR(VLOOKUP(M200,TipoConceptos!$B$2:$C$4,2,0),"")</f>
        <v>2</v>
      </c>
      <c r="AY200" s="15" t="str">
        <f aca="false">N200</f>
        <v>Cuenta Corriente</v>
      </c>
      <c r="AZ200" s="15" t="n">
        <f aca="false">IFERROR(VLOOKUP(O200,CondicionReceptor!$B$2:$C$12,2,0),0)</f>
        <v>1</v>
      </c>
      <c r="BA200" s="15" t="n">
        <f aca="false">IFERROR(VLOOKUP(Q200,TiposDocumentos!$B$2:$C$37,2,0),99)</f>
        <v>80</v>
      </c>
      <c r="BB200" s="15" t="n">
        <f aca="false">R200</f>
        <v>30710404131</v>
      </c>
      <c r="BC200" s="15" t="str">
        <f aca="false">IF(S200="","",S200)</f>
        <v>GESAL S.A</v>
      </c>
      <c r="BD200" s="15" t="str">
        <f aca="false">IF(T200="","",T200)</f>
        <v>Dom. Estudio 1903</v>
      </c>
      <c r="BE200" s="15" t="str">
        <f aca="false">IF(U200="","",U200)</f>
        <v>Dom. Recep.  7020</v>
      </c>
      <c r="BF200" s="15" t="str">
        <f aca="false">IF(V200="","",V200)</f>
        <v>Honorarios 30710404131: oct 2025 - oct 2025</v>
      </c>
      <c r="BG200" s="11" t="n">
        <f aca="false">IF(W200="","",W200)</f>
        <v>8</v>
      </c>
      <c r="BH200" s="11" t="n">
        <f aca="false">IF(X200="","",X200)</f>
        <v>86863</v>
      </c>
      <c r="BI200" s="15" t="n">
        <f aca="false">IF(Y200="",0,Y200)</f>
        <v>0</v>
      </c>
      <c r="BJ200" s="11" t="n">
        <f aca="false">IF(Z200="","",Z200)</f>
        <v>694904</v>
      </c>
      <c r="BK200" s="15" t="n">
        <f aca="false">VLOOKUP(AA200,TiposIVA!$B$2:$C$11,2,0)</f>
        <v>5</v>
      </c>
      <c r="BL200" s="11" t="n">
        <f aca="false">IF(AB200="","",AB200)</f>
        <v>145929.84</v>
      </c>
      <c r="BM200" s="11" t="n">
        <f aca="false">IF(AC200="","",AC200)</f>
        <v>840833.84</v>
      </c>
      <c r="BN200" s="16" t="str">
        <f aca="false">IFERROR(VLOOKUP(AD200,TiposComprobantes!$B$2:$C$37,2,0),"")</f>
        <v/>
      </c>
      <c r="BO200" s="16" t="str">
        <f aca="false">IF(AE200="","",AE200)</f>
        <v/>
      </c>
      <c r="BP200" s="16" t="str">
        <f aca="false">IF(AF200="","",AF200)</f>
        <v/>
      </c>
      <c r="BQ200" s="16" t="str">
        <f aca="false">IFERROR(VLOOKUP(AG200,TiposTributos!$B$1:$C$12,2,0),"")</f>
        <v/>
      </c>
      <c r="BR200" s="16" t="str">
        <f aca="false">IF(AH200="","",AH200)</f>
        <v/>
      </c>
      <c r="BS200" s="11" t="n">
        <f aca="false">AI200</f>
        <v>0</v>
      </c>
      <c r="BT200" s="11" t="n">
        <f aca="false">AJ200*100</f>
        <v>0</v>
      </c>
      <c r="BU200" s="11" t="n">
        <f aca="false">AK200</f>
        <v>0</v>
      </c>
      <c r="BW200" s="15" t="str">
        <f aca="false">IF(F200="","",CONCATENATE(AM200,"|'",AN200,"'|'",AO200,"'|'",AP200,"'|'",AQ200,"'|'",AR200,"'|'",AS200,"'|'",AT200,"'|'",AU200,"'|",AV200,"|",AW200,"|",AX200,"|'",AY200,"'|",AZ200,"|",BA200,"|",BB200,"|'",BC200,"'|'",BD200,"'|'",BE200,"'|'",BF200,"'|",BG200,"|",BH200,"|",BI200,"|",BJ200,"|",BK200,"|",BL200,"|",BM200,"|",BN200,"|",BO200,"|",BP200,"|",BQ200,"|'",BR200,"'|",BS200,"|",BT200,"|",BU200))</f>
        <v>NO|'30650940667'|'Bustos &amp; Hope SH'|'Responsable Inscripto'|'100'|'18/11/2025'|'01/10/2025'|'31/10/2025'|'18/11/2025'|2|1|2|'Cuenta Corriente'|1|80|30710404131|'GESAL S.A'|'Dom. Estudio 1903'|'Dom. Recep.  7020'|'Honorarios 30710404131: oct 2025 - oct 2025'|8|86863|0|694904|5|145929,84|840833,84|||||''|0|0|0</v>
      </c>
    </row>
    <row r="201" customFormat="false" ht="12.75" hidden="false" customHeight="false" outlineLevel="0" collapsed="false">
      <c r="A201" s="5" t="s">
        <v>88</v>
      </c>
      <c r="B201" s="1" t="n">
        <v>30650940667</v>
      </c>
      <c r="C201" s="5" t="s">
        <v>38</v>
      </c>
      <c r="D201" s="5" t="s">
        <v>39</v>
      </c>
      <c r="E201" s="1" t="n">
        <v>101</v>
      </c>
      <c r="F201" s="6" t="n">
        <f aca="true">TODAY()</f>
        <v>45979</v>
      </c>
      <c r="G201" s="7" t="n">
        <f aca="false">DATE(YEAR(H201),MONTH(H201),1)</f>
        <v>45931</v>
      </c>
      <c r="H201" s="7" t="n">
        <f aca="false">EOMONTH(F201,-1)</f>
        <v>45961</v>
      </c>
      <c r="I201" s="7" t="n">
        <f aca="false">F201</f>
        <v>45979</v>
      </c>
      <c r="J201" s="1" t="n">
        <v>2</v>
      </c>
      <c r="K201" s="5" t="s">
        <v>53</v>
      </c>
      <c r="L201" s="8" t="str">
        <f aca="false">IF(K201="","",RIGHT(K201,1))</f>
        <v>B</v>
      </c>
      <c r="M201" s="5" t="s">
        <v>54</v>
      </c>
      <c r="N201" s="5" t="s">
        <v>42</v>
      </c>
      <c r="O201" s="5" t="s">
        <v>56</v>
      </c>
      <c r="P201" s="8" t="str">
        <f aca="false">IF(K201="","",VLOOKUP(O201,CondicionReceptor!$B$2:$D$12,3,0))</f>
        <v>B;C</v>
      </c>
      <c r="Q201" s="5" t="s">
        <v>44</v>
      </c>
      <c r="R201" s="1" t="n">
        <v>27111482476</v>
      </c>
      <c r="S201" s="5" t="s">
        <v>191</v>
      </c>
      <c r="T201" s="1" t="str">
        <f aca="false">"Dom. Estudio "&amp;RANDBETWEEN(1,10000)</f>
        <v>Dom. Estudio 785</v>
      </c>
      <c r="U201" s="1" t="str">
        <f aca="false">"Dom. Recep.  "&amp;RANDBETWEEN(1,10000)</f>
        <v>Dom. Recep.  9530</v>
      </c>
      <c r="V201" s="1" t="str">
        <f aca="false">"Honorarios "&amp;R201&amp;": "&amp;TEXT(G201,"mmm")&amp;" "&amp;YEAR(G201)&amp;" - "&amp;TEXT(H201,"mmm")&amp;" "&amp;YEAR(H201)</f>
        <v>Honorarios 27111482476: oct 2025 - oct 2025</v>
      </c>
      <c r="W201" s="9" t="n">
        <f aca="false">ROUND(RANDBETWEEN(100,5000)/100,0)</f>
        <v>34</v>
      </c>
      <c r="X201" s="9" t="n">
        <v>86863</v>
      </c>
      <c r="Z201" s="9" t="n">
        <f aca="false">ROUND(W201*X201-Y201,2)</f>
        <v>2953342</v>
      </c>
      <c r="AA201" s="10" t="n">
        <v>0.21</v>
      </c>
      <c r="AB201" s="11" t="n">
        <f aca="false">ROUND(IFERROR(Z201*AA201,0),2)</f>
        <v>620201.82</v>
      </c>
      <c r="AC201" s="11" t="n">
        <f aca="false">AB201+Z201</f>
        <v>3573543.82</v>
      </c>
      <c r="AD201" s="5"/>
      <c r="AE201" s="12"/>
      <c r="AF201" s="12"/>
      <c r="AG201" s="13"/>
      <c r="AH201" s="12"/>
      <c r="AI201" s="12"/>
      <c r="AJ201" s="14"/>
      <c r="AK201" s="9" t="n">
        <f aca="false">AI201*AJ201</f>
        <v>0</v>
      </c>
      <c r="AM201" s="15" t="str">
        <f aca="false">+A201</f>
        <v>NO</v>
      </c>
      <c r="AN201" s="15" t="n">
        <f aca="false">+B201</f>
        <v>30650940667</v>
      </c>
      <c r="AO201" s="15" t="str">
        <f aca="false">+C201</f>
        <v>Bustos &amp; Hope SH</v>
      </c>
      <c r="AP201" s="15" t="str">
        <f aca="false">+D201</f>
        <v>Responsable Inscripto</v>
      </c>
      <c r="AQ201" s="15" t="n">
        <f aca="false">E201</f>
        <v>101</v>
      </c>
      <c r="AR201" s="15" t="str">
        <f aca="false">TEXT(DAY(F201),"00")&amp;"/"&amp;TEXT(MONTH(F201),"00")&amp;"/"&amp;YEAR(F201)</f>
        <v>18/11/2025</v>
      </c>
      <c r="AS201" s="15" t="str">
        <f aca="false">TEXT(DAY(G201),"00")&amp;"/"&amp;TEXT(MONTH(G201),"00")&amp;"/"&amp;YEAR(G201)</f>
        <v>01/10/2025</v>
      </c>
      <c r="AT201" s="15" t="str">
        <f aca="false">TEXT(DAY(H201),"00")&amp;"/"&amp;TEXT(MONTH(H201),"00")&amp;"/"&amp;YEAR(H201)</f>
        <v>31/10/2025</v>
      </c>
      <c r="AU201" s="15" t="str">
        <f aca="false">TEXT(DAY(I201),"00")&amp;"/"&amp;TEXT(MONTH(I201),"00")&amp;"/"&amp;YEAR(I201)</f>
        <v>18/11/2025</v>
      </c>
      <c r="AV201" s="15" t="n">
        <f aca="false">IF(J201="","",J201)</f>
        <v>2</v>
      </c>
      <c r="AW201" s="15" t="n">
        <f aca="false">IFERROR(VLOOKUP(K201,TiposComprobantes!$B$2:$C$37,2,0),"")</f>
        <v>6</v>
      </c>
      <c r="AX201" s="15" t="n">
        <f aca="false">IFERROR(VLOOKUP(M201,TipoConceptos!$B$2:$C$4,2,0),"")</f>
        <v>2</v>
      </c>
      <c r="AY201" s="15" t="str">
        <f aca="false">N201</f>
        <v>Cuenta Corriente</v>
      </c>
      <c r="AZ201" s="15" t="n">
        <f aca="false">IFERROR(VLOOKUP(O201,CondicionReceptor!$B$2:$C$12,2,0),0)</f>
        <v>5</v>
      </c>
      <c r="BA201" s="15" t="n">
        <f aca="false">IFERROR(VLOOKUP(Q201,TiposDocumentos!$B$2:$C$37,2,0),99)</f>
        <v>80</v>
      </c>
      <c r="BB201" s="15" t="n">
        <f aca="false">R201</f>
        <v>27111482476</v>
      </c>
      <c r="BC201" s="15" t="str">
        <f aca="false">IF(S201="","",S201)</f>
        <v>GONZALEZ DORA BEATRIZ</v>
      </c>
      <c r="BD201" s="15" t="str">
        <f aca="false">IF(T201="","",T201)</f>
        <v>Dom. Estudio 785</v>
      </c>
      <c r="BE201" s="15" t="str">
        <f aca="false">IF(U201="","",U201)</f>
        <v>Dom. Recep.  9530</v>
      </c>
      <c r="BF201" s="15" t="str">
        <f aca="false">IF(V201="","",V201)</f>
        <v>Honorarios 27111482476: oct 2025 - oct 2025</v>
      </c>
      <c r="BG201" s="11" t="n">
        <f aca="false">IF(W201="","",W201)</f>
        <v>34</v>
      </c>
      <c r="BH201" s="11" t="n">
        <f aca="false">IF(X201="","",X201)</f>
        <v>86863</v>
      </c>
      <c r="BI201" s="15" t="n">
        <f aca="false">IF(Y201="",0,Y201)</f>
        <v>0</v>
      </c>
      <c r="BJ201" s="11" t="n">
        <f aca="false">IF(Z201="","",Z201)</f>
        <v>2953342</v>
      </c>
      <c r="BK201" s="15" t="n">
        <f aca="false">VLOOKUP(AA201,TiposIVA!$B$2:$C$11,2,0)</f>
        <v>5</v>
      </c>
      <c r="BL201" s="11" t="n">
        <f aca="false">IF(AB201="","",AB201)</f>
        <v>620201.82</v>
      </c>
      <c r="BM201" s="11" t="n">
        <f aca="false">IF(AC201="","",AC201)</f>
        <v>3573543.82</v>
      </c>
      <c r="BN201" s="16" t="str">
        <f aca="false">IFERROR(VLOOKUP(AD201,TiposComprobantes!$B$2:$C$37,2,0),"")</f>
        <v/>
      </c>
      <c r="BO201" s="16" t="str">
        <f aca="false">IF(AE201="","",AE201)</f>
        <v/>
      </c>
      <c r="BP201" s="16" t="str">
        <f aca="false">IF(AF201="","",AF201)</f>
        <v/>
      </c>
      <c r="BQ201" s="16" t="str">
        <f aca="false">IFERROR(VLOOKUP(AG201,TiposTributos!$B$1:$C$12,2,0),"")</f>
        <v/>
      </c>
      <c r="BR201" s="16" t="str">
        <f aca="false">IF(AH201="","",AH201)</f>
        <v/>
      </c>
      <c r="BS201" s="11" t="n">
        <f aca="false">AI201</f>
        <v>0</v>
      </c>
      <c r="BT201" s="11" t="n">
        <f aca="false">AJ201*100</f>
        <v>0</v>
      </c>
      <c r="BU201" s="11" t="n">
        <f aca="false">AK201</f>
        <v>0</v>
      </c>
      <c r="BW201" s="15" t="str">
        <f aca="false">IF(F201="","",CONCATENATE(AM201,"|'",AN201,"'|'",AO201,"'|'",AP201,"'|'",AQ201,"'|'",AR201,"'|'",AS201,"'|'",AT201,"'|'",AU201,"'|",AV201,"|",AW201,"|",AX201,"|'",AY201,"'|",AZ201,"|",BA201,"|",BB201,"|'",BC201,"'|'",BD201,"'|'",BE201,"'|'",BF201,"'|",BG201,"|",BH201,"|",BI201,"|",BJ201,"|",BK201,"|",BL201,"|",BM201,"|",BN201,"|",BO201,"|",BP201,"|",BQ201,"|'",BR201,"'|",BS201,"|",BT201,"|",BU201))</f>
        <v>NO|'30650940667'|'Bustos &amp; Hope SH'|'Responsable Inscripto'|'101'|'18/11/2025'|'01/10/2025'|'31/10/2025'|'18/11/2025'|2|6|2|'Cuenta Corriente'|5|80|27111482476|'GONZALEZ DORA BEATRIZ'|'Dom. Estudio 785'|'Dom. Recep.  9530'|'Honorarios 27111482476: oct 2025 - oct 2025'|34|86863|0|2953342|5|620201,82|3573543,82|||||''|0|0|0</v>
      </c>
    </row>
    <row r="202" customFormat="false" ht="12.75" hidden="false" customHeight="false" outlineLevel="0" collapsed="false">
      <c r="A202" s="5" t="s">
        <v>88</v>
      </c>
      <c r="B202" s="1" t="n">
        <v>30650940667</v>
      </c>
      <c r="C202" s="5" t="s">
        <v>38</v>
      </c>
      <c r="D202" s="5" t="s">
        <v>39</v>
      </c>
      <c r="E202" s="1" t="n">
        <v>102</v>
      </c>
      <c r="F202" s="6" t="n">
        <f aca="true">TODAY()</f>
        <v>45979</v>
      </c>
      <c r="G202" s="7" t="n">
        <f aca="false">DATE(YEAR(H202),MONTH(H202),1)</f>
        <v>45931</v>
      </c>
      <c r="H202" s="7" t="n">
        <f aca="false">EOMONTH(F202,-1)</f>
        <v>45961</v>
      </c>
      <c r="I202" s="7" t="n">
        <f aca="false">F202</f>
        <v>45979</v>
      </c>
      <c r="J202" s="1" t="n">
        <v>2</v>
      </c>
      <c r="K202" s="5" t="s">
        <v>40</v>
      </c>
      <c r="L202" s="8" t="str">
        <f aca="false">IF(K202="","",RIGHT(K202,1))</f>
        <v>A</v>
      </c>
      <c r="M202" s="5" t="s">
        <v>54</v>
      </c>
      <c r="N202" s="5" t="s">
        <v>42</v>
      </c>
      <c r="O202" s="5" t="s">
        <v>128</v>
      </c>
      <c r="P202" s="8" t="str">
        <f aca="false">IF(K202="","",VLOOKUP(O202,CondicionReceptor!$B$2:$D$12,3,0))</f>
        <v>A;M;C</v>
      </c>
      <c r="Q202" s="5" t="s">
        <v>44</v>
      </c>
      <c r="R202" s="1" t="n">
        <v>20170395167</v>
      </c>
      <c r="S202" s="5" t="s">
        <v>192</v>
      </c>
      <c r="T202" s="1" t="str">
        <f aca="false">"Dom. Estudio "&amp;RANDBETWEEN(1,10000)</f>
        <v>Dom. Estudio 2536</v>
      </c>
      <c r="U202" s="1" t="str">
        <f aca="false">"Dom. Recep.  "&amp;RANDBETWEEN(1,10000)</f>
        <v>Dom. Recep.  8133</v>
      </c>
      <c r="V202" s="1" t="str">
        <f aca="false">"Honorarios "&amp;R202&amp;": "&amp;TEXT(G202,"mmm")&amp;" "&amp;YEAR(G202)&amp;" - "&amp;TEXT(H202,"mmm")&amp;" "&amp;YEAR(H202)</f>
        <v>Honorarios 20170395167: oct 2025 - oct 2025</v>
      </c>
      <c r="W202" s="9" t="n">
        <f aca="false">ROUND(RANDBETWEEN(100,5000)/100,0)</f>
        <v>17</v>
      </c>
      <c r="X202" s="9" t="n">
        <v>86863</v>
      </c>
      <c r="Z202" s="9" t="n">
        <f aca="false">ROUND(W202*X202-Y202,2)</f>
        <v>1476671</v>
      </c>
      <c r="AA202" s="10" t="n">
        <v>0.21</v>
      </c>
      <c r="AB202" s="11" t="n">
        <f aca="false">ROUND(IFERROR(Z202*AA202,0),2)</f>
        <v>310100.91</v>
      </c>
      <c r="AC202" s="11" t="n">
        <f aca="false">AB202+Z202</f>
        <v>1786771.91</v>
      </c>
      <c r="AD202" s="5"/>
      <c r="AE202" s="12"/>
      <c r="AF202" s="12"/>
      <c r="AG202" s="13"/>
      <c r="AH202" s="12"/>
      <c r="AI202" s="12"/>
      <c r="AJ202" s="14"/>
      <c r="AK202" s="9" t="n">
        <f aca="false">AI202*AJ202</f>
        <v>0</v>
      </c>
      <c r="AM202" s="15" t="str">
        <f aca="false">+A202</f>
        <v>NO</v>
      </c>
      <c r="AN202" s="15" t="n">
        <f aca="false">+B202</f>
        <v>30650940667</v>
      </c>
      <c r="AO202" s="15" t="str">
        <f aca="false">+C202</f>
        <v>Bustos &amp; Hope SH</v>
      </c>
      <c r="AP202" s="15" t="str">
        <f aca="false">+D202</f>
        <v>Responsable Inscripto</v>
      </c>
      <c r="AQ202" s="15" t="n">
        <f aca="false">E202</f>
        <v>102</v>
      </c>
      <c r="AR202" s="15" t="str">
        <f aca="false">TEXT(DAY(F202),"00")&amp;"/"&amp;TEXT(MONTH(F202),"00")&amp;"/"&amp;YEAR(F202)</f>
        <v>18/11/2025</v>
      </c>
      <c r="AS202" s="15" t="str">
        <f aca="false">TEXT(DAY(G202),"00")&amp;"/"&amp;TEXT(MONTH(G202),"00")&amp;"/"&amp;YEAR(G202)</f>
        <v>01/10/2025</v>
      </c>
      <c r="AT202" s="15" t="str">
        <f aca="false">TEXT(DAY(H202),"00")&amp;"/"&amp;TEXT(MONTH(H202),"00")&amp;"/"&amp;YEAR(H202)</f>
        <v>31/10/2025</v>
      </c>
      <c r="AU202" s="15" t="str">
        <f aca="false">TEXT(DAY(I202),"00")&amp;"/"&amp;TEXT(MONTH(I202),"00")&amp;"/"&amp;YEAR(I202)</f>
        <v>18/11/2025</v>
      </c>
      <c r="AV202" s="15" t="n">
        <f aca="false">IF(J202="","",J202)</f>
        <v>2</v>
      </c>
      <c r="AW202" s="15" t="n">
        <f aca="false">IFERROR(VLOOKUP(K202,TiposComprobantes!$B$2:$C$37,2,0),"")</f>
        <v>1</v>
      </c>
      <c r="AX202" s="15" t="n">
        <f aca="false">IFERROR(VLOOKUP(M202,TipoConceptos!$B$2:$C$4,2,0),"")</f>
        <v>2</v>
      </c>
      <c r="AY202" s="15" t="str">
        <f aca="false">N202</f>
        <v>Cuenta Corriente</v>
      </c>
      <c r="AZ202" s="15" t="n">
        <f aca="false">IFERROR(VLOOKUP(O202,CondicionReceptor!$B$2:$C$12,2,0),0)</f>
        <v>6</v>
      </c>
      <c r="BA202" s="15" t="n">
        <f aca="false">IFERROR(VLOOKUP(Q202,TiposDocumentos!$B$2:$C$37,2,0),99)</f>
        <v>80</v>
      </c>
      <c r="BB202" s="15" t="n">
        <f aca="false">R202</f>
        <v>20170395167</v>
      </c>
      <c r="BC202" s="15" t="str">
        <f aca="false">IF(S202="","",S202)</f>
        <v>HOPE HUGO</v>
      </c>
      <c r="BD202" s="15" t="str">
        <f aca="false">IF(T202="","",T202)</f>
        <v>Dom. Estudio 2536</v>
      </c>
      <c r="BE202" s="15" t="str">
        <f aca="false">IF(U202="","",U202)</f>
        <v>Dom. Recep.  8133</v>
      </c>
      <c r="BF202" s="15" t="str">
        <f aca="false">IF(V202="","",V202)</f>
        <v>Honorarios 20170395167: oct 2025 - oct 2025</v>
      </c>
      <c r="BG202" s="11" t="n">
        <f aca="false">IF(W202="","",W202)</f>
        <v>17</v>
      </c>
      <c r="BH202" s="11" t="n">
        <f aca="false">IF(X202="","",X202)</f>
        <v>86863</v>
      </c>
      <c r="BI202" s="15" t="n">
        <f aca="false">IF(Y202="",0,Y202)</f>
        <v>0</v>
      </c>
      <c r="BJ202" s="11" t="n">
        <f aca="false">IF(Z202="","",Z202)</f>
        <v>1476671</v>
      </c>
      <c r="BK202" s="15" t="n">
        <f aca="false">VLOOKUP(AA202,TiposIVA!$B$2:$C$11,2,0)</f>
        <v>5</v>
      </c>
      <c r="BL202" s="11" t="n">
        <f aca="false">IF(AB202="","",AB202)</f>
        <v>310100.91</v>
      </c>
      <c r="BM202" s="11" t="n">
        <f aca="false">IF(AC202="","",AC202)</f>
        <v>1786771.91</v>
      </c>
      <c r="BN202" s="16" t="str">
        <f aca="false">IFERROR(VLOOKUP(AD202,TiposComprobantes!$B$2:$C$37,2,0),"")</f>
        <v/>
      </c>
      <c r="BO202" s="16" t="str">
        <f aca="false">IF(AE202="","",AE202)</f>
        <v/>
      </c>
      <c r="BP202" s="16" t="str">
        <f aca="false">IF(AF202="","",AF202)</f>
        <v/>
      </c>
      <c r="BQ202" s="16" t="str">
        <f aca="false">IFERROR(VLOOKUP(AG202,TiposTributos!$B$1:$C$12,2,0),"")</f>
        <v/>
      </c>
      <c r="BR202" s="16" t="str">
        <f aca="false">IF(AH202="","",AH202)</f>
        <v/>
      </c>
      <c r="BS202" s="11" t="n">
        <f aca="false">AI202</f>
        <v>0</v>
      </c>
      <c r="BT202" s="11" t="n">
        <f aca="false">AJ202*100</f>
        <v>0</v>
      </c>
      <c r="BU202" s="11" t="n">
        <f aca="false">AK202</f>
        <v>0</v>
      </c>
      <c r="BW202" s="15" t="str">
        <f aca="false">IF(F202="","",CONCATENATE(AM202,"|'",AN202,"'|'",AO202,"'|'",AP202,"'|'",AQ202,"'|'",AR202,"'|'",AS202,"'|'",AT202,"'|'",AU202,"'|",AV202,"|",AW202,"|",AX202,"|'",AY202,"'|",AZ202,"|",BA202,"|",BB202,"|'",BC202,"'|'",BD202,"'|'",BE202,"'|'",BF202,"'|",BG202,"|",BH202,"|",BI202,"|",BJ202,"|",BK202,"|",BL202,"|",BM202,"|",BN202,"|",BO202,"|",BP202,"|",BQ202,"|'",BR202,"'|",BS202,"|",BT202,"|",BU202))</f>
        <v>NO|'30650940667'|'Bustos &amp; Hope SH'|'Responsable Inscripto'|'102'|'18/11/2025'|'01/10/2025'|'31/10/2025'|'18/11/2025'|2|1|2|'Cuenta Corriente'|6|80|20170395167|'HOPE HUGO'|'Dom. Estudio 2536'|'Dom. Recep.  8133'|'Honorarios 20170395167: oct 2025 - oct 2025'|17|86863|0|1476671|5|310100,91|1786771,91|||||''|0|0|0</v>
      </c>
    </row>
    <row r="203" customFormat="false" ht="12.75" hidden="false" customHeight="false" outlineLevel="0" collapsed="false">
      <c r="A203" s="5" t="s">
        <v>88</v>
      </c>
      <c r="B203" s="1" t="n">
        <v>30650940667</v>
      </c>
      <c r="C203" s="5" t="s">
        <v>38</v>
      </c>
      <c r="D203" s="5" t="s">
        <v>39</v>
      </c>
      <c r="E203" s="1" t="n">
        <v>103</v>
      </c>
      <c r="F203" s="6" t="n">
        <f aca="true">TODAY()</f>
        <v>45979</v>
      </c>
      <c r="G203" s="7" t="n">
        <f aca="false">DATE(YEAR(H203),MONTH(H203),1)</f>
        <v>45931</v>
      </c>
      <c r="H203" s="7" t="n">
        <f aca="false">EOMONTH(F203,-1)</f>
        <v>45961</v>
      </c>
      <c r="I203" s="7" t="n">
        <f aca="false">F203</f>
        <v>45979</v>
      </c>
      <c r="J203" s="1" t="n">
        <v>2</v>
      </c>
      <c r="K203" s="5" t="s">
        <v>40</v>
      </c>
      <c r="L203" s="8" t="str">
        <f aca="false">IF(K203="","",RIGHT(K203,1))</f>
        <v>A</v>
      </c>
      <c r="M203" s="5" t="s">
        <v>54</v>
      </c>
      <c r="N203" s="5" t="s">
        <v>42</v>
      </c>
      <c r="O203" s="5" t="s">
        <v>128</v>
      </c>
      <c r="P203" s="8" t="str">
        <f aca="false">IF(K203="","",VLOOKUP(O203,CondicionReceptor!$B$2:$D$12,3,0))</f>
        <v>A;M;C</v>
      </c>
      <c r="Q203" s="5" t="s">
        <v>44</v>
      </c>
      <c r="R203" s="1" t="n">
        <v>27343669262</v>
      </c>
      <c r="S203" s="5" t="s">
        <v>193</v>
      </c>
      <c r="T203" s="1" t="str">
        <f aca="false">"Dom. Estudio "&amp;RANDBETWEEN(1,10000)</f>
        <v>Dom. Estudio 1030</v>
      </c>
      <c r="U203" s="1" t="str">
        <f aca="false">"Dom. Recep.  "&amp;RANDBETWEEN(1,10000)</f>
        <v>Dom. Recep.  8997</v>
      </c>
      <c r="V203" s="1" t="str">
        <f aca="false">"Honorarios "&amp;R203&amp;": "&amp;TEXT(G203,"mmm")&amp;" "&amp;YEAR(G203)&amp;" - "&amp;TEXT(H203,"mmm")&amp;" "&amp;YEAR(H203)</f>
        <v>Honorarios 27343669262: oct 2025 - oct 2025</v>
      </c>
      <c r="W203" s="9" t="n">
        <f aca="false">ROUND(RANDBETWEEN(100,5000)/100,0)</f>
        <v>17</v>
      </c>
      <c r="X203" s="9" t="n">
        <v>86863</v>
      </c>
      <c r="Z203" s="9" t="n">
        <f aca="false">ROUND(W203*X203-Y203,2)</f>
        <v>1476671</v>
      </c>
      <c r="AA203" s="10" t="n">
        <v>0.21</v>
      </c>
      <c r="AB203" s="11" t="n">
        <f aca="false">ROUND(IFERROR(Z203*AA203,0),2)</f>
        <v>310100.91</v>
      </c>
      <c r="AC203" s="11" t="n">
        <f aca="false">AB203+Z203</f>
        <v>1786771.91</v>
      </c>
      <c r="AD203" s="5"/>
      <c r="AE203" s="12"/>
      <c r="AF203" s="12"/>
      <c r="AG203" s="13"/>
      <c r="AH203" s="12"/>
      <c r="AI203" s="12"/>
      <c r="AJ203" s="14"/>
      <c r="AK203" s="9" t="n">
        <f aca="false">AI203*AJ203</f>
        <v>0</v>
      </c>
      <c r="AM203" s="15" t="str">
        <f aca="false">+A203</f>
        <v>NO</v>
      </c>
      <c r="AN203" s="15" t="n">
        <f aca="false">+B203</f>
        <v>30650940667</v>
      </c>
      <c r="AO203" s="15" t="str">
        <f aca="false">+C203</f>
        <v>Bustos &amp; Hope SH</v>
      </c>
      <c r="AP203" s="15" t="str">
        <f aca="false">+D203</f>
        <v>Responsable Inscripto</v>
      </c>
      <c r="AQ203" s="15" t="n">
        <f aca="false">E203</f>
        <v>103</v>
      </c>
      <c r="AR203" s="15" t="str">
        <f aca="false">TEXT(DAY(F203),"00")&amp;"/"&amp;TEXT(MONTH(F203),"00")&amp;"/"&amp;YEAR(F203)</f>
        <v>18/11/2025</v>
      </c>
      <c r="AS203" s="15" t="str">
        <f aca="false">TEXT(DAY(G203),"00")&amp;"/"&amp;TEXT(MONTH(G203),"00")&amp;"/"&amp;YEAR(G203)</f>
        <v>01/10/2025</v>
      </c>
      <c r="AT203" s="15" t="str">
        <f aca="false">TEXT(DAY(H203),"00")&amp;"/"&amp;TEXT(MONTH(H203),"00")&amp;"/"&amp;YEAR(H203)</f>
        <v>31/10/2025</v>
      </c>
      <c r="AU203" s="15" t="str">
        <f aca="false">TEXT(DAY(I203),"00")&amp;"/"&amp;TEXT(MONTH(I203),"00")&amp;"/"&amp;YEAR(I203)</f>
        <v>18/11/2025</v>
      </c>
      <c r="AV203" s="15" t="n">
        <f aca="false">IF(J203="","",J203)</f>
        <v>2</v>
      </c>
      <c r="AW203" s="15" t="n">
        <f aca="false">IFERROR(VLOOKUP(K203,TiposComprobantes!$B$2:$C$37,2,0),"")</f>
        <v>1</v>
      </c>
      <c r="AX203" s="15" t="n">
        <f aca="false">IFERROR(VLOOKUP(M203,TipoConceptos!$B$2:$C$4,2,0),"")</f>
        <v>2</v>
      </c>
      <c r="AY203" s="15" t="str">
        <f aca="false">N203</f>
        <v>Cuenta Corriente</v>
      </c>
      <c r="AZ203" s="15" t="n">
        <f aca="false">IFERROR(VLOOKUP(O203,CondicionReceptor!$B$2:$C$12,2,0),0)</f>
        <v>6</v>
      </c>
      <c r="BA203" s="15" t="n">
        <f aca="false">IFERROR(VLOOKUP(Q203,TiposDocumentos!$B$2:$C$37,2,0),99)</f>
        <v>80</v>
      </c>
      <c r="BB203" s="15" t="n">
        <f aca="false">R203</f>
        <v>27343669262</v>
      </c>
      <c r="BC203" s="15" t="str">
        <f aca="false">IF(S203="","",S203)</f>
        <v>HOPE JESSICA</v>
      </c>
      <c r="BD203" s="15" t="str">
        <f aca="false">IF(T203="","",T203)</f>
        <v>Dom. Estudio 1030</v>
      </c>
      <c r="BE203" s="15" t="str">
        <f aca="false">IF(U203="","",U203)</f>
        <v>Dom. Recep.  8997</v>
      </c>
      <c r="BF203" s="15" t="str">
        <f aca="false">IF(V203="","",V203)</f>
        <v>Honorarios 27343669262: oct 2025 - oct 2025</v>
      </c>
      <c r="BG203" s="11" t="n">
        <f aca="false">IF(W203="","",W203)</f>
        <v>17</v>
      </c>
      <c r="BH203" s="11" t="n">
        <f aca="false">IF(X203="","",X203)</f>
        <v>86863</v>
      </c>
      <c r="BI203" s="15" t="n">
        <f aca="false">IF(Y203="",0,Y203)</f>
        <v>0</v>
      </c>
      <c r="BJ203" s="11" t="n">
        <f aca="false">IF(Z203="","",Z203)</f>
        <v>1476671</v>
      </c>
      <c r="BK203" s="15" t="n">
        <f aca="false">VLOOKUP(AA203,TiposIVA!$B$2:$C$11,2,0)</f>
        <v>5</v>
      </c>
      <c r="BL203" s="11" t="n">
        <f aca="false">IF(AB203="","",AB203)</f>
        <v>310100.91</v>
      </c>
      <c r="BM203" s="11" t="n">
        <f aca="false">IF(AC203="","",AC203)</f>
        <v>1786771.91</v>
      </c>
      <c r="BN203" s="16" t="str">
        <f aca="false">IFERROR(VLOOKUP(AD203,TiposComprobantes!$B$2:$C$37,2,0),"")</f>
        <v/>
      </c>
      <c r="BO203" s="16" t="str">
        <f aca="false">IF(AE203="","",AE203)</f>
        <v/>
      </c>
      <c r="BP203" s="16" t="str">
        <f aca="false">IF(AF203="","",AF203)</f>
        <v/>
      </c>
      <c r="BQ203" s="16" t="str">
        <f aca="false">IFERROR(VLOOKUP(AG203,TiposTributos!$B$1:$C$12,2,0),"")</f>
        <v/>
      </c>
      <c r="BR203" s="16" t="str">
        <f aca="false">IF(AH203="","",AH203)</f>
        <v/>
      </c>
      <c r="BS203" s="11" t="n">
        <f aca="false">AI203</f>
        <v>0</v>
      </c>
      <c r="BT203" s="11" t="n">
        <f aca="false">AJ203*100</f>
        <v>0</v>
      </c>
      <c r="BU203" s="11" t="n">
        <f aca="false">AK203</f>
        <v>0</v>
      </c>
      <c r="BW203" s="15" t="str">
        <f aca="false">IF(F203="","",CONCATENATE(AM203,"|'",AN203,"'|'",AO203,"'|'",AP203,"'|'",AQ203,"'|'",AR203,"'|'",AS203,"'|'",AT203,"'|'",AU203,"'|",AV203,"|",AW203,"|",AX203,"|'",AY203,"'|",AZ203,"|",BA203,"|",BB203,"|'",BC203,"'|'",BD203,"'|'",BE203,"'|'",BF203,"'|",BG203,"|",BH203,"|",BI203,"|",BJ203,"|",BK203,"|",BL203,"|",BM203,"|",BN203,"|",BO203,"|",BP203,"|",BQ203,"|'",BR203,"'|",BS203,"|",BT203,"|",BU203))</f>
        <v>NO|'30650940667'|'Bustos &amp; Hope SH'|'Responsable Inscripto'|'103'|'18/11/2025'|'01/10/2025'|'31/10/2025'|'18/11/2025'|2|1|2|'Cuenta Corriente'|6|80|27343669262|'HOPE JESSICA'|'Dom. Estudio 1030'|'Dom. Recep.  8997'|'Honorarios 27343669262: oct 2025 - oct 2025'|17|86863|0|1476671|5|310100,91|1786771,91|||||''|0|0|0</v>
      </c>
    </row>
    <row r="204" customFormat="false" ht="12.75" hidden="false" customHeight="false" outlineLevel="0" collapsed="false">
      <c r="A204" s="5" t="s">
        <v>88</v>
      </c>
      <c r="B204" s="1" t="n">
        <v>30650940667</v>
      </c>
      <c r="C204" s="5" t="s">
        <v>38</v>
      </c>
      <c r="D204" s="5" t="s">
        <v>39</v>
      </c>
      <c r="E204" s="1" t="n">
        <v>104</v>
      </c>
      <c r="F204" s="6" t="n">
        <f aca="true">TODAY()</f>
        <v>45979</v>
      </c>
      <c r="G204" s="7" t="n">
        <f aca="false">DATE(YEAR(H204),MONTH(H204),1)</f>
        <v>45931</v>
      </c>
      <c r="H204" s="7" t="n">
        <f aca="false">EOMONTH(F204,-1)</f>
        <v>45961</v>
      </c>
      <c r="I204" s="7" t="n">
        <f aca="false">F204</f>
        <v>45979</v>
      </c>
      <c r="J204" s="1" t="n">
        <v>2</v>
      </c>
      <c r="K204" s="5" t="s">
        <v>53</v>
      </c>
      <c r="L204" s="8" t="str">
        <f aca="false">IF(K204="","",RIGHT(K204,1))</f>
        <v>B</v>
      </c>
      <c r="M204" s="5" t="s">
        <v>54</v>
      </c>
      <c r="N204" s="5" t="s">
        <v>42</v>
      </c>
      <c r="O204" s="5" t="s">
        <v>56</v>
      </c>
      <c r="P204" s="8" t="str">
        <f aca="false">IF(K204="","",VLOOKUP(O204,CondicionReceptor!$B$2:$D$12,3,0))</f>
        <v>B;C</v>
      </c>
      <c r="Q204" s="5" t="s">
        <v>44</v>
      </c>
      <c r="R204" s="1" t="n">
        <v>24056449082</v>
      </c>
      <c r="S204" s="5" t="s">
        <v>194</v>
      </c>
      <c r="T204" s="1" t="str">
        <f aca="false">"Dom. Estudio "&amp;RANDBETWEEN(1,10000)</f>
        <v>Dom. Estudio 9010</v>
      </c>
      <c r="U204" s="1" t="str">
        <f aca="false">"Dom. Recep.  "&amp;RANDBETWEEN(1,10000)</f>
        <v>Dom. Recep.  4095</v>
      </c>
      <c r="V204" s="1" t="str">
        <f aca="false">"Honorarios "&amp;R204&amp;": "&amp;TEXT(G204,"mmm")&amp;" "&amp;YEAR(G204)&amp;" - "&amp;TEXT(H204,"mmm")&amp;" "&amp;YEAR(H204)</f>
        <v>Honorarios 24056449082: oct 2025 - oct 2025</v>
      </c>
      <c r="W204" s="9" t="n">
        <f aca="false">ROUND(RANDBETWEEN(100,5000)/100,0)</f>
        <v>14</v>
      </c>
      <c r="X204" s="9" t="n">
        <v>86863</v>
      </c>
      <c r="Z204" s="9" t="n">
        <f aca="false">ROUND(W204*X204-Y204,2)</f>
        <v>1216082</v>
      </c>
      <c r="AA204" s="10" t="n">
        <v>0.21</v>
      </c>
      <c r="AB204" s="11" t="n">
        <f aca="false">ROUND(IFERROR(Z204*AA204,0),2)</f>
        <v>255377.22</v>
      </c>
      <c r="AC204" s="11" t="n">
        <f aca="false">AB204+Z204</f>
        <v>1471459.22</v>
      </c>
      <c r="AD204" s="5"/>
      <c r="AE204" s="12"/>
      <c r="AF204" s="12"/>
      <c r="AG204" s="13"/>
      <c r="AH204" s="12"/>
      <c r="AI204" s="12"/>
      <c r="AJ204" s="14"/>
      <c r="AK204" s="9" t="n">
        <f aca="false">AI204*AJ204</f>
        <v>0</v>
      </c>
      <c r="AM204" s="15" t="str">
        <f aca="false">+A204</f>
        <v>NO</v>
      </c>
      <c r="AN204" s="15" t="n">
        <f aca="false">+B204</f>
        <v>30650940667</v>
      </c>
      <c r="AO204" s="15" t="str">
        <f aca="false">+C204</f>
        <v>Bustos &amp; Hope SH</v>
      </c>
      <c r="AP204" s="15" t="str">
        <f aca="false">+D204</f>
        <v>Responsable Inscripto</v>
      </c>
      <c r="AQ204" s="15" t="n">
        <f aca="false">E204</f>
        <v>104</v>
      </c>
      <c r="AR204" s="15" t="str">
        <f aca="false">TEXT(DAY(F204),"00")&amp;"/"&amp;TEXT(MONTH(F204),"00")&amp;"/"&amp;YEAR(F204)</f>
        <v>18/11/2025</v>
      </c>
      <c r="AS204" s="15" t="str">
        <f aca="false">TEXT(DAY(G204),"00")&amp;"/"&amp;TEXT(MONTH(G204),"00")&amp;"/"&amp;YEAR(G204)</f>
        <v>01/10/2025</v>
      </c>
      <c r="AT204" s="15" t="str">
        <f aca="false">TEXT(DAY(H204),"00")&amp;"/"&amp;TEXT(MONTH(H204),"00")&amp;"/"&amp;YEAR(H204)</f>
        <v>31/10/2025</v>
      </c>
      <c r="AU204" s="15" t="str">
        <f aca="false">TEXT(DAY(I204),"00")&amp;"/"&amp;TEXT(MONTH(I204),"00")&amp;"/"&amp;YEAR(I204)</f>
        <v>18/11/2025</v>
      </c>
      <c r="AV204" s="15" t="n">
        <f aca="false">IF(J204="","",J204)</f>
        <v>2</v>
      </c>
      <c r="AW204" s="15" t="n">
        <f aca="false">IFERROR(VLOOKUP(K204,TiposComprobantes!$B$2:$C$37,2,0),"")</f>
        <v>6</v>
      </c>
      <c r="AX204" s="15" t="n">
        <f aca="false">IFERROR(VLOOKUP(M204,TipoConceptos!$B$2:$C$4,2,0),"")</f>
        <v>2</v>
      </c>
      <c r="AY204" s="15" t="str">
        <f aca="false">N204</f>
        <v>Cuenta Corriente</v>
      </c>
      <c r="AZ204" s="15" t="n">
        <f aca="false">IFERROR(VLOOKUP(O204,CondicionReceptor!$B$2:$C$12,2,0),0)</f>
        <v>5</v>
      </c>
      <c r="BA204" s="15" t="n">
        <f aca="false">IFERROR(VLOOKUP(Q204,TiposDocumentos!$B$2:$C$37,2,0),99)</f>
        <v>80</v>
      </c>
      <c r="BB204" s="15" t="n">
        <f aca="false">R204</f>
        <v>24056449082</v>
      </c>
      <c r="BC204" s="15" t="str">
        <f aca="false">IF(S204="","",S204)</f>
        <v>HOPE JOHN CRANUVELL</v>
      </c>
      <c r="BD204" s="15" t="str">
        <f aca="false">IF(T204="","",T204)</f>
        <v>Dom. Estudio 9010</v>
      </c>
      <c r="BE204" s="15" t="str">
        <f aca="false">IF(U204="","",U204)</f>
        <v>Dom. Recep.  4095</v>
      </c>
      <c r="BF204" s="15" t="str">
        <f aca="false">IF(V204="","",V204)</f>
        <v>Honorarios 24056449082: oct 2025 - oct 2025</v>
      </c>
      <c r="BG204" s="11" t="n">
        <f aca="false">IF(W204="","",W204)</f>
        <v>14</v>
      </c>
      <c r="BH204" s="11" t="n">
        <f aca="false">IF(X204="","",X204)</f>
        <v>86863</v>
      </c>
      <c r="BI204" s="15" t="n">
        <f aca="false">IF(Y204="",0,Y204)</f>
        <v>0</v>
      </c>
      <c r="BJ204" s="11" t="n">
        <f aca="false">IF(Z204="","",Z204)</f>
        <v>1216082</v>
      </c>
      <c r="BK204" s="15" t="n">
        <f aca="false">VLOOKUP(AA204,TiposIVA!$B$2:$C$11,2,0)</f>
        <v>5</v>
      </c>
      <c r="BL204" s="11" t="n">
        <f aca="false">IF(AB204="","",AB204)</f>
        <v>255377.22</v>
      </c>
      <c r="BM204" s="11" t="n">
        <f aca="false">IF(AC204="","",AC204)</f>
        <v>1471459.22</v>
      </c>
      <c r="BN204" s="16" t="str">
        <f aca="false">IFERROR(VLOOKUP(AD204,TiposComprobantes!$B$2:$C$37,2,0),"")</f>
        <v/>
      </c>
      <c r="BO204" s="16" t="str">
        <f aca="false">IF(AE204="","",AE204)</f>
        <v/>
      </c>
      <c r="BP204" s="16" t="str">
        <f aca="false">IF(AF204="","",AF204)</f>
        <v/>
      </c>
      <c r="BQ204" s="16" t="str">
        <f aca="false">IFERROR(VLOOKUP(AG204,TiposTributos!$B$1:$C$12,2,0),"")</f>
        <v/>
      </c>
      <c r="BR204" s="16" t="str">
        <f aca="false">IF(AH204="","",AH204)</f>
        <v/>
      </c>
      <c r="BS204" s="11" t="n">
        <f aca="false">AI204</f>
        <v>0</v>
      </c>
      <c r="BT204" s="11" t="n">
        <f aca="false">AJ204*100</f>
        <v>0</v>
      </c>
      <c r="BU204" s="11" t="n">
        <f aca="false">AK204</f>
        <v>0</v>
      </c>
      <c r="BW204" s="15" t="str">
        <f aca="false">IF(F204="","",CONCATENATE(AM204,"|'",AN204,"'|'",AO204,"'|'",AP204,"'|'",AQ204,"'|'",AR204,"'|'",AS204,"'|'",AT204,"'|'",AU204,"'|",AV204,"|",AW204,"|",AX204,"|'",AY204,"'|",AZ204,"|",BA204,"|",BB204,"|'",BC204,"'|'",BD204,"'|'",BE204,"'|'",BF204,"'|",BG204,"|",BH204,"|",BI204,"|",BJ204,"|",BK204,"|",BL204,"|",BM204,"|",BN204,"|",BO204,"|",BP204,"|",BQ204,"|'",BR204,"'|",BS204,"|",BT204,"|",BU204))</f>
        <v>NO|'30650940667'|'Bustos &amp; Hope SH'|'Responsable Inscripto'|'104'|'18/11/2025'|'01/10/2025'|'31/10/2025'|'18/11/2025'|2|6|2|'Cuenta Corriente'|5|80|24056449082|'HOPE JOHN CRANUVELL'|'Dom. Estudio 9010'|'Dom. Recep.  4095'|'Honorarios 24056449082: oct 2025 - oct 2025'|14|86863|0|1216082|5|255377,22|1471459,22|||||''|0|0|0</v>
      </c>
    </row>
    <row r="205" customFormat="false" ht="12.75" hidden="false" customHeight="false" outlineLevel="0" collapsed="false">
      <c r="A205" s="5" t="s">
        <v>88</v>
      </c>
      <c r="B205" s="1" t="n">
        <v>30650940667</v>
      </c>
      <c r="C205" s="5" t="s">
        <v>38</v>
      </c>
      <c r="D205" s="5" t="s">
        <v>39</v>
      </c>
      <c r="E205" s="1" t="n">
        <v>105</v>
      </c>
      <c r="F205" s="6" t="n">
        <f aca="true">TODAY()</f>
        <v>45979</v>
      </c>
      <c r="G205" s="7" t="n">
        <f aca="false">DATE(YEAR(H205),MONTH(H205),1)</f>
        <v>45931</v>
      </c>
      <c r="H205" s="7" t="n">
        <f aca="false">EOMONTH(F205,-1)</f>
        <v>45961</v>
      </c>
      <c r="I205" s="7" t="n">
        <f aca="false">F205</f>
        <v>45979</v>
      </c>
      <c r="J205" s="1" t="n">
        <v>2</v>
      </c>
      <c r="K205" s="5" t="s">
        <v>40</v>
      </c>
      <c r="L205" s="8" t="str">
        <f aca="false">IF(K205="","",RIGHT(K205,1))</f>
        <v>A</v>
      </c>
      <c r="M205" s="5" t="s">
        <v>54</v>
      </c>
      <c r="N205" s="5" t="s">
        <v>42</v>
      </c>
      <c r="O205" s="5" t="s">
        <v>128</v>
      </c>
      <c r="P205" s="8" t="str">
        <f aca="false">IF(K205="","",VLOOKUP(O205,CondicionReceptor!$B$2:$D$12,3,0))</f>
        <v>A;M;C</v>
      </c>
      <c r="Q205" s="5" t="s">
        <v>44</v>
      </c>
      <c r="R205" s="1" t="n">
        <v>27364071359</v>
      </c>
      <c r="S205" s="5" t="s">
        <v>195</v>
      </c>
      <c r="T205" s="1" t="str">
        <f aca="false">"Dom. Estudio "&amp;RANDBETWEEN(1,10000)</f>
        <v>Dom. Estudio 2615</v>
      </c>
      <c r="U205" s="1" t="str">
        <f aca="false">"Dom. Recep.  "&amp;RANDBETWEEN(1,10000)</f>
        <v>Dom. Recep.  5766</v>
      </c>
      <c r="V205" s="1" t="str">
        <f aca="false">"Honorarios "&amp;R205&amp;": "&amp;TEXT(G205,"mmm")&amp;" "&amp;YEAR(G205)&amp;" - "&amp;TEXT(H205,"mmm")&amp;" "&amp;YEAR(H205)</f>
        <v>Honorarios 27364071359: oct 2025 - oct 2025</v>
      </c>
      <c r="W205" s="9" t="n">
        <f aca="false">ROUND(RANDBETWEEN(100,5000)/100,0)</f>
        <v>32</v>
      </c>
      <c r="X205" s="9" t="n">
        <v>86863</v>
      </c>
      <c r="Z205" s="9" t="n">
        <f aca="false">ROUND(W205*X205-Y205,2)</f>
        <v>2779616</v>
      </c>
      <c r="AA205" s="10" t="n">
        <v>0.21</v>
      </c>
      <c r="AB205" s="11" t="n">
        <f aca="false">ROUND(IFERROR(Z205*AA205,0),2)</f>
        <v>583719.36</v>
      </c>
      <c r="AC205" s="11" t="n">
        <f aca="false">AB205+Z205</f>
        <v>3363335.36</v>
      </c>
      <c r="AD205" s="5"/>
      <c r="AE205" s="12"/>
      <c r="AF205" s="12"/>
      <c r="AG205" s="13"/>
      <c r="AH205" s="12"/>
      <c r="AI205" s="12"/>
      <c r="AJ205" s="14"/>
      <c r="AK205" s="9" t="n">
        <f aca="false">AI205*AJ205</f>
        <v>0</v>
      </c>
      <c r="AM205" s="15" t="str">
        <f aca="false">+A205</f>
        <v>NO</v>
      </c>
      <c r="AN205" s="15" t="n">
        <f aca="false">+B205</f>
        <v>30650940667</v>
      </c>
      <c r="AO205" s="15" t="str">
        <f aca="false">+C205</f>
        <v>Bustos &amp; Hope SH</v>
      </c>
      <c r="AP205" s="15" t="str">
        <f aca="false">+D205</f>
        <v>Responsable Inscripto</v>
      </c>
      <c r="AQ205" s="15" t="n">
        <f aca="false">E205</f>
        <v>105</v>
      </c>
      <c r="AR205" s="15" t="str">
        <f aca="false">TEXT(DAY(F205),"00")&amp;"/"&amp;TEXT(MONTH(F205),"00")&amp;"/"&amp;YEAR(F205)</f>
        <v>18/11/2025</v>
      </c>
      <c r="AS205" s="15" t="str">
        <f aca="false">TEXT(DAY(G205),"00")&amp;"/"&amp;TEXT(MONTH(G205),"00")&amp;"/"&amp;YEAR(G205)</f>
        <v>01/10/2025</v>
      </c>
      <c r="AT205" s="15" t="str">
        <f aca="false">TEXT(DAY(H205),"00")&amp;"/"&amp;TEXT(MONTH(H205),"00")&amp;"/"&amp;YEAR(H205)</f>
        <v>31/10/2025</v>
      </c>
      <c r="AU205" s="15" t="str">
        <f aca="false">TEXT(DAY(I205),"00")&amp;"/"&amp;TEXT(MONTH(I205),"00")&amp;"/"&amp;YEAR(I205)</f>
        <v>18/11/2025</v>
      </c>
      <c r="AV205" s="15" t="n">
        <f aca="false">IF(J205="","",J205)</f>
        <v>2</v>
      </c>
      <c r="AW205" s="15" t="n">
        <f aca="false">IFERROR(VLOOKUP(K205,TiposComprobantes!$B$2:$C$37,2,0),"")</f>
        <v>1</v>
      </c>
      <c r="AX205" s="15" t="n">
        <f aca="false">IFERROR(VLOOKUP(M205,TipoConceptos!$B$2:$C$4,2,0),"")</f>
        <v>2</v>
      </c>
      <c r="AY205" s="15" t="str">
        <f aca="false">N205</f>
        <v>Cuenta Corriente</v>
      </c>
      <c r="AZ205" s="15" t="n">
        <f aca="false">IFERROR(VLOOKUP(O205,CondicionReceptor!$B$2:$C$12,2,0),0)</f>
        <v>6</v>
      </c>
      <c r="BA205" s="15" t="n">
        <f aca="false">IFERROR(VLOOKUP(Q205,TiposDocumentos!$B$2:$C$37,2,0),99)</f>
        <v>80</v>
      </c>
      <c r="BB205" s="15" t="n">
        <f aca="false">R205</f>
        <v>27364071359</v>
      </c>
      <c r="BC205" s="15" t="str">
        <f aca="false">IF(S205="","",S205)</f>
        <v>HOPE MELISSA</v>
      </c>
      <c r="BD205" s="15" t="str">
        <f aca="false">IF(T205="","",T205)</f>
        <v>Dom. Estudio 2615</v>
      </c>
      <c r="BE205" s="15" t="str">
        <f aca="false">IF(U205="","",U205)</f>
        <v>Dom. Recep.  5766</v>
      </c>
      <c r="BF205" s="15" t="str">
        <f aca="false">IF(V205="","",V205)</f>
        <v>Honorarios 27364071359: oct 2025 - oct 2025</v>
      </c>
      <c r="BG205" s="11" t="n">
        <f aca="false">IF(W205="","",W205)</f>
        <v>32</v>
      </c>
      <c r="BH205" s="11" t="n">
        <f aca="false">IF(X205="","",X205)</f>
        <v>86863</v>
      </c>
      <c r="BI205" s="15" t="n">
        <f aca="false">IF(Y205="",0,Y205)</f>
        <v>0</v>
      </c>
      <c r="BJ205" s="11" t="n">
        <f aca="false">IF(Z205="","",Z205)</f>
        <v>2779616</v>
      </c>
      <c r="BK205" s="15" t="n">
        <f aca="false">VLOOKUP(AA205,TiposIVA!$B$2:$C$11,2,0)</f>
        <v>5</v>
      </c>
      <c r="BL205" s="11" t="n">
        <f aca="false">IF(AB205="","",AB205)</f>
        <v>583719.36</v>
      </c>
      <c r="BM205" s="11" t="n">
        <f aca="false">IF(AC205="","",AC205)</f>
        <v>3363335.36</v>
      </c>
      <c r="BN205" s="16" t="str">
        <f aca="false">IFERROR(VLOOKUP(AD205,TiposComprobantes!$B$2:$C$37,2,0),"")</f>
        <v/>
      </c>
      <c r="BO205" s="16" t="str">
        <f aca="false">IF(AE205="","",AE205)</f>
        <v/>
      </c>
      <c r="BP205" s="16" t="str">
        <f aca="false">IF(AF205="","",AF205)</f>
        <v/>
      </c>
      <c r="BQ205" s="16" t="str">
        <f aca="false">IFERROR(VLOOKUP(AG205,TiposTributos!$B$1:$C$12,2,0),"")</f>
        <v/>
      </c>
      <c r="BR205" s="16" t="str">
        <f aca="false">IF(AH205="","",AH205)</f>
        <v/>
      </c>
      <c r="BS205" s="11" t="n">
        <f aca="false">AI205</f>
        <v>0</v>
      </c>
      <c r="BT205" s="11" t="n">
        <f aca="false">AJ205*100</f>
        <v>0</v>
      </c>
      <c r="BU205" s="11" t="n">
        <f aca="false">AK205</f>
        <v>0</v>
      </c>
      <c r="BW205" s="15" t="str">
        <f aca="false">IF(F205="","",CONCATENATE(AM205,"|'",AN205,"'|'",AO205,"'|'",AP205,"'|'",AQ205,"'|'",AR205,"'|'",AS205,"'|'",AT205,"'|'",AU205,"'|",AV205,"|",AW205,"|",AX205,"|'",AY205,"'|",AZ205,"|",BA205,"|",BB205,"|'",BC205,"'|'",BD205,"'|'",BE205,"'|'",BF205,"'|",BG205,"|",BH205,"|",BI205,"|",BJ205,"|",BK205,"|",BL205,"|",BM205,"|",BN205,"|",BO205,"|",BP205,"|",BQ205,"|'",BR205,"'|",BS205,"|",BT205,"|",BU205))</f>
        <v>NO|'30650940667'|'Bustos &amp; Hope SH'|'Responsable Inscripto'|'105'|'18/11/2025'|'01/10/2025'|'31/10/2025'|'18/11/2025'|2|1|2|'Cuenta Corriente'|6|80|27364071359|'HOPE MELISSA'|'Dom. Estudio 2615'|'Dom. Recep.  5766'|'Honorarios 27364071359: oct 2025 - oct 2025'|32|86863|0|2779616|5|583719,36|3363335,36|||||''|0|0|0</v>
      </c>
    </row>
    <row r="206" customFormat="false" ht="12.75" hidden="false" customHeight="false" outlineLevel="0" collapsed="false">
      <c r="A206" s="5" t="s">
        <v>88</v>
      </c>
      <c r="B206" s="1" t="n">
        <v>30650940667</v>
      </c>
      <c r="C206" s="5" t="s">
        <v>38</v>
      </c>
      <c r="D206" s="5" t="s">
        <v>39</v>
      </c>
      <c r="E206" s="1" t="n">
        <v>106</v>
      </c>
      <c r="F206" s="6" t="n">
        <f aca="true">TODAY()</f>
        <v>45979</v>
      </c>
      <c r="G206" s="7" t="n">
        <f aca="false">DATE(YEAR(H206),MONTH(H206),1)</f>
        <v>45931</v>
      </c>
      <c r="H206" s="7" t="n">
        <f aca="false">EOMONTH(F206,-1)</f>
        <v>45961</v>
      </c>
      <c r="I206" s="7" t="n">
        <f aca="false">F206</f>
        <v>45979</v>
      </c>
      <c r="J206" s="1" t="n">
        <v>2</v>
      </c>
      <c r="K206" s="5" t="s">
        <v>40</v>
      </c>
      <c r="L206" s="8" t="str">
        <f aca="false">IF(K206="","",RIGHT(K206,1))</f>
        <v>A</v>
      </c>
      <c r="M206" s="5" t="s">
        <v>54</v>
      </c>
      <c r="N206" s="5" t="s">
        <v>42</v>
      </c>
      <c r="O206" s="5" t="s">
        <v>128</v>
      </c>
      <c r="P206" s="8" t="str">
        <f aca="false">IF(K206="","",VLOOKUP(O206,CondicionReceptor!$B$2:$D$12,3,0))</f>
        <v>A;M;C</v>
      </c>
      <c r="Q206" s="5" t="s">
        <v>44</v>
      </c>
      <c r="R206" s="1" t="n">
        <v>20149466739</v>
      </c>
      <c r="S206" s="5" t="s">
        <v>196</v>
      </c>
      <c r="T206" s="1" t="str">
        <f aca="false">"Dom. Estudio "&amp;RANDBETWEEN(1,10000)</f>
        <v>Dom. Estudio 2661</v>
      </c>
      <c r="U206" s="1" t="str">
        <f aca="false">"Dom. Recep.  "&amp;RANDBETWEEN(1,10000)</f>
        <v>Dom. Recep.  2500</v>
      </c>
      <c r="V206" s="1" t="str">
        <f aca="false">"Honorarios "&amp;R206&amp;": "&amp;TEXT(G206,"mmm")&amp;" "&amp;YEAR(G206)&amp;" - "&amp;TEXT(H206,"mmm")&amp;" "&amp;YEAR(H206)</f>
        <v>Honorarios 20149466739: oct 2025 - oct 2025</v>
      </c>
      <c r="W206" s="9" t="n">
        <f aca="false">ROUND(RANDBETWEEN(100,5000)/100,0)</f>
        <v>33</v>
      </c>
      <c r="X206" s="9" t="n">
        <v>86863</v>
      </c>
      <c r="Z206" s="9" t="n">
        <f aca="false">ROUND(W206*X206-Y206,2)</f>
        <v>2866479</v>
      </c>
      <c r="AA206" s="10" t="n">
        <v>0.21</v>
      </c>
      <c r="AB206" s="11" t="n">
        <f aca="false">ROUND(IFERROR(Z206*AA206,0),2)</f>
        <v>601960.59</v>
      </c>
      <c r="AC206" s="11" t="n">
        <f aca="false">AB206+Z206</f>
        <v>3468439.59</v>
      </c>
      <c r="AD206" s="5"/>
      <c r="AE206" s="12"/>
      <c r="AF206" s="12"/>
      <c r="AG206" s="13"/>
      <c r="AH206" s="12"/>
      <c r="AI206" s="12"/>
      <c r="AJ206" s="14"/>
      <c r="AK206" s="9" t="n">
        <f aca="false">AI206*AJ206</f>
        <v>0</v>
      </c>
      <c r="AM206" s="15" t="str">
        <f aca="false">+A206</f>
        <v>NO</v>
      </c>
      <c r="AN206" s="15" t="n">
        <f aca="false">+B206</f>
        <v>30650940667</v>
      </c>
      <c r="AO206" s="15" t="str">
        <f aca="false">+C206</f>
        <v>Bustos &amp; Hope SH</v>
      </c>
      <c r="AP206" s="15" t="str">
        <f aca="false">+D206</f>
        <v>Responsable Inscripto</v>
      </c>
      <c r="AQ206" s="15" t="n">
        <f aca="false">E206</f>
        <v>106</v>
      </c>
      <c r="AR206" s="15" t="str">
        <f aca="false">TEXT(DAY(F206),"00")&amp;"/"&amp;TEXT(MONTH(F206),"00")&amp;"/"&amp;YEAR(F206)</f>
        <v>18/11/2025</v>
      </c>
      <c r="AS206" s="15" t="str">
        <f aca="false">TEXT(DAY(G206),"00")&amp;"/"&amp;TEXT(MONTH(G206),"00")&amp;"/"&amp;YEAR(G206)</f>
        <v>01/10/2025</v>
      </c>
      <c r="AT206" s="15" t="str">
        <f aca="false">TEXT(DAY(H206),"00")&amp;"/"&amp;TEXT(MONTH(H206),"00")&amp;"/"&amp;YEAR(H206)</f>
        <v>31/10/2025</v>
      </c>
      <c r="AU206" s="15" t="str">
        <f aca="false">TEXT(DAY(I206),"00")&amp;"/"&amp;TEXT(MONTH(I206),"00")&amp;"/"&amp;YEAR(I206)</f>
        <v>18/11/2025</v>
      </c>
      <c r="AV206" s="15" t="n">
        <f aca="false">IF(J206="","",J206)</f>
        <v>2</v>
      </c>
      <c r="AW206" s="15" t="n">
        <f aca="false">IFERROR(VLOOKUP(K206,TiposComprobantes!$B$2:$C$37,2,0),"")</f>
        <v>1</v>
      </c>
      <c r="AX206" s="15" t="n">
        <f aca="false">IFERROR(VLOOKUP(M206,TipoConceptos!$B$2:$C$4,2,0),"")</f>
        <v>2</v>
      </c>
      <c r="AY206" s="15" t="str">
        <f aca="false">N206</f>
        <v>Cuenta Corriente</v>
      </c>
      <c r="AZ206" s="15" t="n">
        <f aca="false">IFERROR(VLOOKUP(O206,CondicionReceptor!$B$2:$C$12,2,0),0)</f>
        <v>6</v>
      </c>
      <c r="BA206" s="15" t="n">
        <f aca="false">IFERROR(VLOOKUP(Q206,TiposDocumentos!$B$2:$C$37,2,0),99)</f>
        <v>80</v>
      </c>
      <c r="BB206" s="15" t="n">
        <f aca="false">R206</f>
        <v>20149466739</v>
      </c>
      <c r="BC206" s="15" t="str">
        <f aca="false">IF(S206="","",S206)</f>
        <v>HOPE RICARDO MARIO</v>
      </c>
      <c r="BD206" s="15" t="str">
        <f aca="false">IF(T206="","",T206)</f>
        <v>Dom. Estudio 2661</v>
      </c>
      <c r="BE206" s="15" t="str">
        <f aca="false">IF(U206="","",U206)</f>
        <v>Dom. Recep.  2500</v>
      </c>
      <c r="BF206" s="15" t="str">
        <f aca="false">IF(V206="","",V206)</f>
        <v>Honorarios 20149466739: oct 2025 - oct 2025</v>
      </c>
      <c r="BG206" s="11" t="n">
        <f aca="false">IF(W206="","",W206)</f>
        <v>33</v>
      </c>
      <c r="BH206" s="11" t="n">
        <f aca="false">IF(X206="","",X206)</f>
        <v>86863</v>
      </c>
      <c r="BI206" s="15" t="n">
        <f aca="false">IF(Y206="",0,Y206)</f>
        <v>0</v>
      </c>
      <c r="BJ206" s="11" t="n">
        <f aca="false">IF(Z206="","",Z206)</f>
        <v>2866479</v>
      </c>
      <c r="BK206" s="15" t="n">
        <f aca="false">VLOOKUP(AA206,TiposIVA!$B$2:$C$11,2,0)</f>
        <v>5</v>
      </c>
      <c r="BL206" s="11" t="n">
        <f aca="false">IF(AB206="","",AB206)</f>
        <v>601960.59</v>
      </c>
      <c r="BM206" s="11" t="n">
        <f aca="false">IF(AC206="","",AC206)</f>
        <v>3468439.59</v>
      </c>
      <c r="BN206" s="16" t="str">
        <f aca="false">IFERROR(VLOOKUP(AD206,TiposComprobantes!$B$2:$C$37,2,0),"")</f>
        <v/>
      </c>
      <c r="BO206" s="16" t="str">
        <f aca="false">IF(AE206="","",AE206)</f>
        <v/>
      </c>
      <c r="BP206" s="16" t="str">
        <f aca="false">IF(AF206="","",AF206)</f>
        <v/>
      </c>
      <c r="BQ206" s="16" t="str">
        <f aca="false">IFERROR(VLOOKUP(AG206,TiposTributos!$B$1:$C$12,2,0),"")</f>
        <v/>
      </c>
      <c r="BR206" s="16" t="str">
        <f aca="false">IF(AH206="","",AH206)</f>
        <v/>
      </c>
      <c r="BS206" s="11" t="n">
        <f aca="false">AI206</f>
        <v>0</v>
      </c>
      <c r="BT206" s="11" t="n">
        <f aca="false">AJ206*100</f>
        <v>0</v>
      </c>
      <c r="BU206" s="11" t="n">
        <f aca="false">AK206</f>
        <v>0</v>
      </c>
      <c r="BW206" s="15" t="str">
        <f aca="false">IF(F206="","",CONCATENATE(AM206,"|'",AN206,"'|'",AO206,"'|'",AP206,"'|'",AQ206,"'|'",AR206,"'|'",AS206,"'|'",AT206,"'|'",AU206,"'|",AV206,"|",AW206,"|",AX206,"|'",AY206,"'|",AZ206,"|",BA206,"|",BB206,"|'",BC206,"'|'",BD206,"'|'",BE206,"'|'",BF206,"'|",BG206,"|",BH206,"|",BI206,"|",BJ206,"|",BK206,"|",BL206,"|",BM206,"|",BN206,"|",BO206,"|",BP206,"|",BQ206,"|'",BR206,"'|",BS206,"|",BT206,"|",BU206))</f>
        <v>NO|'30650940667'|'Bustos &amp; Hope SH'|'Responsable Inscripto'|'106'|'18/11/2025'|'01/10/2025'|'31/10/2025'|'18/11/2025'|2|1|2|'Cuenta Corriente'|6|80|20149466739|'HOPE RICARDO MARIO'|'Dom. Estudio 2661'|'Dom. Recep.  2500'|'Honorarios 20149466739: oct 2025 - oct 2025'|33|86863|0|2866479|5|601960,59|3468439,59|||||''|0|0|0</v>
      </c>
    </row>
    <row r="207" customFormat="false" ht="12.75" hidden="false" customHeight="false" outlineLevel="0" collapsed="false">
      <c r="A207" s="5" t="s">
        <v>88</v>
      </c>
      <c r="B207" s="1" t="n">
        <v>30650940667</v>
      </c>
      <c r="C207" s="5" t="s">
        <v>38</v>
      </c>
      <c r="D207" s="5" t="s">
        <v>39</v>
      </c>
      <c r="E207" s="1" t="n">
        <v>107</v>
      </c>
      <c r="F207" s="6" t="n">
        <f aca="true">TODAY()</f>
        <v>45979</v>
      </c>
      <c r="G207" s="7" t="n">
        <f aca="false">DATE(YEAR(H207),MONTH(H207),1)</f>
        <v>45931</v>
      </c>
      <c r="H207" s="7" t="n">
        <f aca="false">EOMONTH(F207,-1)</f>
        <v>45961</v>
      </c>
      <c r="I207" s="7" t="n">
        <f aca="false">F207</f>
        <v>45979</v>
      </c>
      <c r="J207" s="1" t="n">
        <v>2</v>
      </c>
      <c r="K207" s="5" t="s">
        <v>40</v>
      </c>
      <c r="L207" s="8" t="str">
        <f aca="false">IF(K207="","",RIGHT(K207,1))</f>
        <v>A</v>
      </c>
      <c r="M207" s="5" t="s">
        <v>54</v>
      </c>
      <c r="N207" s="5" t="s">
        <v>42</v>
      </c>
      <c r="O207" s="5" t="s">
        <v>128</v>
      </c>
      <c r="P207" s="8" t="str">
        <f aca="false">IF(K207="","",VLOOKUP(O207,CondicionReceptor!$B$2:$D$12,3,0))</f>
        <v>A;M;C</v>
      </c>
      <c r="Q207" s="5" t="s">
        <v>44</v>
      </c>
      <c r="R207" s="1" t="n">
        <v>27277858318</v>
      </c>
      <c r="S207" s="5" t="s">
        <v>197</v>
      </c>
      <c r="T207" s="1" t="str">
        <f aca="false">"Dom. Estudio "&amp;RANDBETWEEN(1,10000)</f>
        <v>Dom. Estudio 864</v>
      </c>
      <c r="U207" s="1" t="str">
        <f aca="false">"Dom. Recep.  "&amp;RANDBETWEEN(1,10000)</f>
        <v>Dom. Recep.  3741</v>
      </c>
      <c r="V207" s="1" t="str">
        <f aca="false">"Honorarios "&amp;R207&amp;": "&amp;TEXT(G207,"mmm")&amp;" "&amp;YEAR(G207)&amp;" - "&amp;TEXT(H207,"mmm")&amp;" "&amp;YEAR(H207)</f>
        <v>Honorarios 27277858318: oct 2025 - oct 2025</v>
      </c>
      <c r="W207" s="9" t="n">
        <f aca="false">ROUND(RANDBETWEEN(100,5000)/100,0)</f>
        <v>29</v>
      </c>
      <c r="X207" s="9" t="n">
        <v>86863</v>
      </c>
      <c r="Z207" s="9" t="n">
        <f aca="false">ROUND(W207*X207-Y207,2)</f>
        <v>2519027</v>
      </c>
      <c r="AA207" s="10" t="n">
        <v>0.21</v>
      </c>
      <c r="AB207" s="11" t="n">
        <f aca="false">ROUND(IFERROR(Z207*AA207,0),2)</f>
        <v>528995.67</v>
      </c>
      <c r="AC207" s="11" t="n">
        <f aca="false">AB207+Z207</f>
        <v>3048022.67</v>
      </c>
      <c r="AD207" s="5"/>
      <c r="AE207" s="12"/>
      <c r="AF207" s="12"/>
      <c r="AG207" s="13"/>
      <c r="AH207" s="12"/>
      <c r="AI207" s="12"/>
      <c r="AJ207" s="14"/>
      <c r="AK207" s="9" t="n">
        <f aca="false">AI207*AJ207</f>
        <v>0</v>
      </c>
      <c r="AM207" s="15" t="str">
        <f aca="false">+A207</f>
        <v>NO</v>
      </c>
      <c r="AN207" s="15" t="n">
        <f aca="false">+B207</f>
        <v>30650940667</v>
      </c>
      <c r="AO207" s="15" t="str">
        <f aca="false">+C207</f>
        <v>Bustos &amp; Hope SH</v>
      </c>
      <c r="AP207" s="15" t="str">
        <f aca="false">+D207</f>
        <v>Responsable Inscripto</v>
      </c>
      <c r="AQ207" s="15" t="n">
        <f aca="false">E207</f>
        <v>107</v>
      </c>
      <c r="AR207" s="15" t="str">
        <f aca="false">TEXT(DAY(F207),"00")&amp;"/"&amp;TEXT(MONTH(F207),"00")&amp;"/"&amp;YEAR(F207)</f>
        <v>18/11/2025</v>
      </c>
      <c r="AS207" s="15" t="str">
        <f aca="false">TEXT(DAY(G207),"00")&amp;"/"&amp;TEXT(MONTH(G207),"00")&amp;"/"&amp;YEAR(G207)</f>
        <v>01/10/2025</v>
      </c>
      <c r="AT207" s="15" t="str">
        <f aca="false">TEXT(DAY(H207),"00")&amp;"/"&amp;TEXT(MONTH(H207),"00")&amp;"/"&amp;YEAR(H207)</f>
        <v>31/10/2025</v>
      </c>
      <c r="AU207" s="15" t="str">
        <f aca="false">TEXT(DAY(I207),"00")&amp;"/"&amp;TEXT(MONTH(I207),"00")&amp;"/"&amp;YEAR(I207)</f>
        <v>18/11/2025</v>
      </c>
      <c r="AV207" s="15" t="n">
        <f aca="false">IF(J207="","",J207)</f>
        <v>2</v>
      </c>
      <c r="AW207" s="15" t="n">
        <f aca="false">IFERROR(VLOOKUP(K207,TiposComprobantes!$B$2:$C$37,2,0),"")</f>
        <v>1</v>
      </c>
      <c r="AX207" s="15" t="n">
        <f aca="false">IFERROR(VLOOKUP(M207,TipoConceptos!$B$2:$C$4,2,0),"")</f>
        <v>2</v>
      </c>
      <c r="AY207" s="15" t="str">
        <f aca="false">N207</f>
        <v>Cuenta Corriente</v>
      </c>
      <c r="AZ207" s="15" t="n">
        <f aca="false">IFERROR(VLOOKUP(O207,CondicionReceptor!$B$2:$C$12,2,0),0)</f>
        <v>6</v>
      </c>
      <c r="BA207" s="15" t="n">
        <f aca="false">IFERROR(VLOOKUP(Q207,TiposDocumentos!$B$2:$C$37,2,0),99)</f>
        <v>80</v>
      </c>
      <c r="BB207" s="15" t="n">
        <f aca="false">R207</f>
        <v>27277858318</v>
      </c>
      <c r="BC207" s="15" t="str">
        <f aca="false">IF(S207="","",S207)</f>
        <v>HUK LUCILA LINDSAY</v>
      </c>
      <c r="BD207" s="15" t="str">
        <f aca="false">IF(T207="","",T207)</f>
        <v>Dom. Estudio 864</v>
      </c>
      <c r="BE207" s="15" t="str">
        <f aca="false">IF(U207="","",U207)</f>
        <v>Dom. Recep.  3741</v>
      </c>
      <c r="BF207" s="15" t="str">
        <f aca="false">IF(V207="","",V207)</f>
        <v>Honorarios 27277858318: oct 2025 - oct 2025</v>
      </c>
      <c r="BG207" s="11" t="n">
        <f aca="false">IF(W207="","",W207)</f>
        <v>29</v>
      </c>
      <c r="BH207" s="11" t="n">
        <f aca="false">IF(X207="","",X207)</f>
        <v>86863</v>
      </c>
      <c r="BI207" s="15" t="n">
        <f aca="false">IF(Y207="",0,Y207)</f>
        <v>0</v>
      </c>
      <c r="BJ207" s="11" t="n">
        <f aca="false">IF(Z207="","",Z207)</f>
        <v>2519027</v>
      </c>
      <c r="BK207" s="15" t="n">
        <f aca="false">VLOOKUP(AA207,TiposIVA!$B$2:$C$11,2,0)</f>
        <v>5</v>
      </c>
      <c r="BL207" s="11" t="n">
        <f aca="false">IF(AB207="","",AB207)</f>
        <v>528995.67</v>
      </c>
      <c r="BM207" s="11" t="n">
        <f aca="false">IF(AC207="","",AC207)</f>
        <v>3048022.67</v>
      </c>
      <c r="BN207" s="16" t="str">
        <f aca="false">IFERROR(VLOOKUP(AD207,TiposComprobantes!$B$2:$C$37,2,0),"")</f>
        <v/>
      </c>
      <c r="BO207" s="16" t="str">
        <f aca="false">IF(AE207="","",AE207)</f>
        <v/>
      </c>
      <c r="BP207" s="16" t="str">
        <f aca="false">IF(AF207="","",AF207)</f>
        <v/>
      </c>
      <c r="BQ207" s="16" t="str">
        <f aca="false">IFERROR(VLOOKUP(AG207,TiposTributos!$B$1:$C$12,2,0),"")</f>
        <v/>
      </c>
      <c r="BR207" s="16" t="str">
        <f aca="false">IF(AH207="","",AH207)</f>
        <v/>
      </c>
      <c r="BS207" s="11" t="n">
        <f aca="false">AI207</f>
        <v>0</v>
      </c>
      <c r="BT207" s="11" t="n">
        <f aca="false">AJ207*100</f>
        <v>0</v>
      </c>
      <c r="BU207" s="11" t="n">
        <f aca="false">AK207</f>
        <v>0</v>
      </c>
      <c r="BW207" s="15" t="str">
        <f aca="false">IF(F207="","",CONCATENATE(AM207,"|'",AN207,"'|'",AO207,"'|'",AP207,"'|'",AQ207,"'|'",AR207,"'|'",AS207,"'|'",AT207,"'|'",AU207,"'|",AV207,"|",AW207,"|",AX207,"|'",AY207,"'|",AZ207,"|",BA207,"|",BB207,"|'",BC207,"'|'",BD207,"'|'",BE207,"'|'",BF207,"'|",BG207,"|",BH207,"|",BI207,"|",BJ207,"|",BK207,"|",BL207,"|",BM207,"|",BN207,"|",BO207,"|",BP207,"|",BQ207,"|'",BR207,"'|",BS207,"|",BT207,"|",BU207))</f>
        <v>NO|'30650940667'|'Bustos &amp; Hope SH'|'Responsable Inscripto'|'107'|'18/11/2025'|'01/10/2025'|'31/10/2025'|'18/11/2025'|2|1|2|'Cuenta Corriente'|6|80|27277858318|'HUK LUCILA LINDSAY'|'Dom. Estudio 864'|'Dom. Recep.  3741'|'Honorarios 27277858318: oct 2025 - oct 2025'|29|86863|0|2519027|5|528995,67|3048022,67|||||''|0|0|0</v>
      </c>
    </row>
    <row r="208" customFormat="false" ht="12.75" hidden="false" customHeight="false" outlineLevel="0" collapsed="false">
      <c r="A208" s="5" t="s">
        <v>88</v>
      </c>
      <c r="B208" s="1" t="n">
        <v>30650940667</v>
      </c>
      <c r="C208" s="5" t="s">
        <v>38</v>
      </c>
      <c r="D208" s="5" t="s">
        <v>39</v>
      </c>
      <c r="E208" s="1" t="n">
        <v>108</v>
      </c>
      <c r="F208" s="6" t="n">
        <f aca="true">TODAY()</f>
        <v>45979</v>
      </c>
      <c r="G208" s="7" t="n">
        <f aca="false">DATE(YEAR(H208),MONTH(H208),1)</f>
        <v>45931</v>
      </c>
      <c r="H208" s="7" t="n">
        <f aca="false">EOMONTH(F208,-1)</f>
        <v>45961</v>
      </c>
      <c r="I208" s="7" t="n">
        <f aca="false">F208</f>
        <v>45979</v>
      </c>
      <c r="J208" s="1" t="n">
        <v>2</v>
      </c>
      <c r="K208" s="5" t="s">
        <v>40</v>
      </c>
      <c r="L208" s="8" t="str">
        <f aca="false">IF(K208="","",RIGHT(K208,1))</f>
        <v>A</v>
      </c>
      <c r="M208" s="5" t="s">
        <v>54</v>
      </c>
      <c r="N208" s="5" t="s">
        <v>42</v>
      </c>
      <c r="O208" s="5" t="s">
        <v>43</v>
      </c>
      <c r="P208" s="8" t="str">
        <f aca="false">IF(K208="","",VLOOKUP(O208,CondicionReceptor!$B$2:$D$12,3,0))</f>
        <v>A;M;C</v>
      </c>
      <c r="Q208" s="5" t="s">
        <v>44</v>
      </c>
      <c r="R208" s="1" t="n">
        <v>33712529909</v>
      </c>
      <c r="S208" s="5" t="s">
        <v>127</v>
      </c>
      <c r="T208" s="1" t="str">
        <f aca="false">"Dom. Estudio "&amp;RANDBETWEEN(1,10000)</f>
        <v>Dom. Estudio 3528</v>
      </c>
      <c r="U208" s="1" t="str">
        <f aca="false">"Dom. Recep.  "&amp;RANDBETWEEN(1,10000)</f>
        <v>Dom. Recep.  1806</v>
      </c>
      <c r="V208" s="1" t="str">
        <f aca="false">"Honorarios "&amp;R208&amp;": "&amp;TEXT(G208,"mmm")&amp;" "&amp;YEAR(G208)&amp;" - "&amp;TEXT(H208,"mmm")&amp;" "&amp;YEAR(H208)</f>
        <v>Honorarios 33712529909: oct 2025 - oct 2025</v>
      </c>
      <c r="W208" s="9" t="n">
        <f aca="false">ROUND(RANDBETWEEN(100,5000)/100,0)</f>
        <v>18</v>
      </c>
      <c r="X208" s="9" t="n">
        <v>86863</v>
      </c>
      <c r="Z208" s="9" t="n">
        <f aca="false">ROUND(W208*X208-Y208,2)</f>
        <v>1563534</v>
      </c>
      <c r="AA208" s="10" t="n">
        <v>0.21</v>
      </c>
      <c r="AB208" s="11" t="n">
        <f aca="false">ROUND(IFERROR(Z208*AA208,0),2)</f>
        <v>328342.14</v>
      </c>
      <c r="AC208" s="11" t="n">
        <f aca="false">AB208+Z208</f>
        <v>1891876.14</v>
      </c>
      <c r="AD208" s="5"/>
      <c r="AE208" s="12"/>
      <c r="AF208" s="12"/>
      <c r="AG208" s="13"/>
      <c r="AH208" s="12"/>
      <c r="AI208" s="12"/>
      <c r="AJ208" s="14"/>
      <c r="AK208" s="9" t="n">
        <f aca="false">AI208*AJ208</f>
        <v>0</v>
      </c>
      <c r="AM208" s="15" t="str">
        <f aca="false">+A208</f>
        <v>NO</v>
      </c>
      <c r="AN208" s="15" t="n">
        <f aca="false">+B208</f>
        <v>30650940667</v>
      </c>
      <c r="AO208" s="15" t="str">
        <f aca="false">+C208</f>
        <v>Bustos &amp; Hope SH</v>
      </c>
      <c r="AP208" s="15" t="str">
        <f aca="false">+D208</f>
        <v>Responsable Inscripto</v>
      </c>
      <c r="AQ208" s="15" t="n">
        <f aca="false">E208</f>
        <v>108</v>
      </c>
      <c r="AR208" s="15" t="str">
        <f aca="false">TEXT(DAY(F208),"00")&amp;"/"&amp;TEXT(MONTH(F208),"00")&amp;"/"&amp;YEAR(F208)</f>
        <v>18/11/2025</v>
      </c>
      <c r="AS208" s="15" t="str">
        <f aca="false">TEXT(DAY(G208),"00")&amp;"/"&amp;TEXT(MONTH(G208),"00")&amp;"/"&amp;YEAR(G208)</f>
        <v>01/10/2025</v>
      </c>
      <c r="AT208" s="15" t="str">
        <f aca="false">TEXT(DAY(H208),"00")&amp;"/"&amp;TEXT(MONTH(H208),"00")&amp;"/"&amp;YEAR(H208)</f>
        <v>31/10/2025</v>
      </c>
      <c r="AU208" s="15" t="str">
        <f aca="false">TEXT(DAY(I208),"00")&amp;"/"&amp;TEXT(MONTH(I208),"00")&amp;"/"&amp;YEAR(I208)</f>
        <v>18/11/2025</v>
      </c>
      <c r="AV208" s="15" t="n">
        <f aca="false">IF(J208="","",J208)</f>
        <v>2</v>
      </c>
      <c r="AW208" s="15" t="n">
        <f aca="false">IFERROR(VLOOKUP(K208,TiposComprobantes!$B$2:$C$37,2,0),"")</f>
        <v>1</v>
      </c>
      <c r="AX208" s="15" t="n">
        <f aca="false">IFERROR(VLOOKUP(M208,TipoConceptos!$B$2:$C$4,2,0),"")</f>
        <v>2</v>
      </c>
      <c r="AY208" s="15" t="str">
        <f aca="false">N208</f>
        <v>Cuenta Corriente</v>
      </c>
      <c r="AZ208" s="15" t="n">
        <f aca="false">IFERROR(VLOOKUP(O208,CondicionReceptor!$B$2:$C$12,2,0),0)</f>
        <v>1</v>
      </c>
      <c r="BA208" s="15" t="n">
        <f aca="false">IFERROR(VLOOKUP(Q208,TiposDocumentos!$B$2:$C$37,2,0),99)</f>
        <v>80</v>
      </c>
      <c r="BB208" s="15" t="n">
        <f aca="false">R208</f>
        <v>33712529909</v>
      </c>
      <c r="BC208" s="15" t="str">
        <f aca="false">IF(S208="","",S208)</f>
        <v>INMUEBLES SRL</v>
      </c>
      <c r="BD208" s="15" t="str">
        <f aca="false">IF(T208="","",T208)</f>
        <v>Dom. Estudio 3528</v>
      </c>
      <c r="BE208" s="15" t="str">
        <f aca="false">IF(U208="","",U208)</f>
        <v>Dom. Recep.  1806</v>
      </c>
      <c r="BF208" s="15" t="str">
        <f aca="false">IF(V208="","",V208)</f>
        <v>Honorarios 33712529909: oct 2025 - oct 2025</v>
      </c>
      <c r="BG208" s="11" t="n">
        <f aca="false">IF(W208="","",W208)</f>
        <v>18</v>
      </c>
      <c r="BH208" s="11" t="n">
        <f aca="false">IF(X208="","",X208)</f>
        <v>86863</v>
      </c>
      <c r="BI208" s="15" t="n">
        <f aca="false">IF(Y208="",0,Y208)</f>
        <v>0</v>
      </c>
      <c r="BJ208" s="11" t="n">
        <f aca="false">IF(Z208="","",Z208)</f>
        <v>1563534</v>
      </c>
      <c r="BK208" s="15" t="n">
        <f aca="false">VLOOKUP(AA208,TiposIVA!$B$2:$C$11,2,0)</f>
        <v>5</v>
      </c>
      <c r="BL208" s="11" t="n">
        <f aca="false">IF(AB208="","",AB208)</f>
        <v>328342.14</v>
      </c>
      <c r="BM208" s="11" t="n">
        <f aca="false">IF(AC208="","",AC208)</f>
        <v>1891876.14</v>
      </c>
      <c r="BN208" s="16" t="str">
        <f aca="false">IFERROR(VLOOKUP(AD208,TiposComprobantes!$B$2:$C$37,2,0),"")</f>
        <v/>
      </c>
      <c r="BO208" s="16" t="str">
        <f aca="false">IF(AE208="","",AE208)</f>
        <v/>
      </c>
      <c r="BP208" s="16" t="str">
        <f aca="false">IF(AF208="","",AF208)</f>
        <v/>
      </c>
      <c r="BQ208" s="16" t="str">
        <f aca="false">IFERROR(VLOOKUP(AG208,TiposTributos!$B$1:$C$12,2,0),"")</f>
        <v/>
      </c>
      <c r="BR208" s="16" t="str">
        <f aca="false">IF(AH208="","",AH208)</f>
        <v/>
      </c>
      <c r="BS208" s="11" t="n">
        <f aca="false">AI208</f>
        <v>0</v>
      </c>
      <c r="BT208" s="11" t="n">
        <f aca="false">AJ208*100</f>
        <v>0</v>
      </c>
      <c r="BU208" s="11" t="n">
        <f aca="false">AK208</f>
        <v>0</v>
      </c>
      <c r="BW208" s="15" t="str">
        <f aca="false">IF(F208="","",CONCATENATE(AM208,"|'",AN208,"'|'",AO208,"'|'",AP208,"'|'",AQ208,"'|'",AR208,"'|'",AS208,"'|'",AT208,"'|'",AU208,"'|",AV208,"|",AW208,"|",AX208,"|'",AY208,"'|",AZ208,"|",BA208,"|",BB208,"|'",BC208,"'|'",BD208,"'|'",BE208,"'|'",BF208,"'|",BG208,"|",BH208,"|",BI208,"|",BJ208,"|",BK208,"|",BL208,"|",BM208,"|",BN208,"|",BO208,"|",BP208,"|",BQ208,"|'",BR208,"'|",BS208,"|",BT208,"|",BU208))</f>
        <v>NO|'30650940667'|'Bustos &amp; Hope SH'|'Responsable Inscripto'|'108'|'18/11/2025'|'01/10/2025'|'31/10/2025'|'18/11/2025'|2|1|2|'Cuenta Corriente'|1|80|33712529909|'INMUEBLES SRL'|'Dom. Estudio 3528'|'Dom. Recep.  1806'|'Honorarios 33712529909: oct 2025 - oct 2025'|18|86863|0|1563534|5|328342,14|1891876,14|||||''|0|0|0</v>
      </c>
    </row>
    <row r="209" customFormat="false" ht="12.75" hidden="false" customHeight="false" outlineLevel="0" collapsed="false">
      <c r="A209" s="5" t="s">
        <v>88</v>
      </c>
      <c r="B209" s="1" t="n">
        <v>30650940667</v>
      </c>
      <c r="C209" s="5" t="s">
        <v>38</v>
      </c>
      <c r="D209" s="5" t="s">
        <v>39</v>
      </c>
      <c r="E209" s="1" t="n">
        <v>109</v>
      </c>
      <c r="F209" s="6" t="n">
        <f aca="true">TODAY()</f>
        <v>45979</v>
      </c>
      <c r="G209" s="7" t="n">
        <f aca="false">DATE(YEAR(H209),MONTH(H209),1)</f>
        <v>45931</v>
      </c>
      <c r="H209" s="7" t="n">
        <f aca="false">EOMONTH(F209,-1)</f>
        <v>45961</v>
      </c>
      <c r="I209" s="7" t="n">
        <f aca="false">F209</f>
        <v>45979</v>
      </c>
      <c r="J209" s="1" t="n">
        <v>2</v>
      </c>
      <c r="K209" s="5" t="s">
        <v>40</v>
      </c>
      <c r="L209" s="8" t="str">
        <f aca="false">IF(K209="","",RIGHT(K209,1))</f>
        <v>A</v>
      </c>
      <c r="M209" s="5" t="s">
        <v>54</v>
      </c>
      <c r="N209" s="5" t="s">
        <v>42</v>
      </c>
      <c r="O209" s="5" t="s">
        <v>43</v>
      </c>
      <c r="P209" s="8" t="str">
        <f aca="false">IF(K209="","",VLOOKUP(O209,CondicionReceptor!$B$2:$D$12,3,0))</f>
        <v>A;M;C</v>
      </c>
      <c r="Q209" s="5" t="s">
        <v>44</v>
      </c>
      <c r="R209" s="1" t="n">
        <v>20174123072</v>
      </c>
      <c r="S209" s="5" t="s">
        <v>198</v>
      </c>
      <c r="T209" s="1" t="str">
        <f aca="false">"Dom. Estudio "&amp;RANDBETWEEN(1,10000)</f>
        <v>Dom. Estudio 3894</v>
      </c>
      <c r="U209" s="1" t="str">
        <f aca="false">"Dom. Recep.  "&amp;RANDBETWEEN(1,10000)</f>
        <v>Dom. Recep.  1291</v>
      </c>
      <c r="V209" s="1" t="str">
        <f aca="false">"Honorarios "&amp;R209&amp;": "&amp;TEXT(G209,"mmm")&amp;" "&amp;YEAR(G209)&amp;" - "&amp;TEXT(H209,"mmm")&amp;" "&amp;YEAR(H209)</f>
        <v>Honorarios 20174123072: oct 2025 - oct 2025</v>
      </c>
      <c r="W209" s="9" t="n">
        <f aca="false">ROUND(RANDBETWEEN(100,5000)/100,0)</f>
        <v>2</v>
      </c>
      <c r="X209" s="9" t="n">
        <v>86863</v>
      </c>
      <c r="Z209" s="9" t="n">
        <f aca="false">ROUND(W209*X209-Y209,2)</f>
        <v>173726</v>
      </c>
      <c r="AA209" s="10" t="n">
        <v>0.21</v>
      </c>
      <c r="AB209" s="11" t="n">
        <f aca="false">ROUND(IFERROR(Z209*AA209,0),2)</f>
        <v>36482.46</v>
      </c>
      <c r="AC209" s="11" t="n">
        <f aca="false">AB209+Z209</f>
        <v>210208.46</v>
      </c>
      <c r="AD209" s="5"/>
      <c r="AE209" s="12"/>
      <c r="AF209" s="12"/>
      <c r="AG209" s="13"/>
      <c r="AH209" s="12"/>
      <c r="AI209" s="12"/>
      <c r="AJ209" s="14"/>
      <c r="AK209" s="9" t="n">
        <f aca="false">AI209*AJ209</f>
        <v>0</v>
      </c>
      <c r="AM209" s="15" t="str">
        <f aca="false">+A209</f>
        <v>NO</v>
      </c>
      <c r="AN209" s="15" t="n">
        <f aca="false">+B209</f>
        <v>30650940667</v>
      </c>
      <c r="AO209" s="15" t="str">
        <f aca="false">+C209</f>
        <v>Bustos &amp; Hope SH</v>
      </c>
      <c r="AP209" s="15" t="str">
        <f aca="false">+D209</f>
        <v>Responsable Inscripto</v>
      </c>
      <c r="AQ209" s="15" t="n">
        <f aca="false">E209</f>
        <v>109</v>
      </c>
      <c r="AR209" s="15" t="str">
        <f aca="false">TEXT(DAY(F209),"00")&amp;"/"&amp;TEXT(MONTH(F209),"00")&amp;"/"&amp;YEAR(F209)</f>
        <v>18/11/2025</v>
      </c>
      <c r="AS209" s="15" t="str">
        <f aca="false">TEXT(DAY(G209),"00")&amp;"/"&amp;TEXT(MONTH(G209),"00")&amp;"/"&amp;YEAR(G209)</f>
        <v>01/10/2025</v>
      </c>
      <c r="AT209" s="15" t="str">
        <f aca="false">TEXT(DAY(H209),"00")&amp;"/"&amp;TEXT(MONTH(H209),"00")&amp;"/"&amp;YEAR(H209)</f>
        <v>31/10/2025</v>
      </c>
      <c r="AU209" s="15" t="str">
        <f aca="false">TEXT(DAY(I209),"00")&amp;"/"&amp;TEXT(MONTH(I209),"00")&amp;"/"&amp;YEAR(I209)</f>
        <v>18/11/2025</v>
      </c>
      <c r="AV209" s="15" t="n">
        <f aca="false">IF(J209="","",J209)</f>
        <v>2</v>
      </c>
      <c r="AW209" s="15" t="n">
        <f aca="false">IFERROR(VLOOKUP(K209,TiposComprobantes!$B$2:$C$37,2,0),"")</f>
        <v>1</v>
      </c>
      <c r="AX209" s="15" t="n">
        <f aca="false">IFERROR(VLOOKUP(M209,TipoConceptos!$B$2:$C$4,2,0),"")</f>
        <v>2</v>
      </c>
      <c r="AY209" s="15" t="str">
        <f aca="false">N209</f>
        <v>Cuenta Corriente</v>
      </c>
      <c r="AZ209" s="15" t="n">
        <f aca="false">IFERROR(VLOOKUP(O209,CondicionReceptor!$B$2:$C$12,2,0),0)</f>
        <v>1</v>
      </c>
      <c r="BA209" s="15" t="n">
        <f aca="false">IFERROR(VLOOKUP(Q209,TiposDocumentos!$B$2:$C$37,2,0),99)</f>
        <v>80</v>
      </c>
      <c r="BB209" s="15" t="n">
        <f aca="false">R209</f>
        <v>20174123072</v>
      </c>
      <c r="BC209" s="15" t="str">
        <f aca="false">IF(S209="","",S209)</f>
        <v>INSAURRALDE CARLOS FRANCISCO</v>
      </c>
      <c r="BD209" s="15" t="str">
        <f aca="false">IF(T209="","",T209)</f>
        <v>Dom. Estudio 3894</v>
      </c>
      <c r="BE209" s="15" t="str">
        <f aca="false">IF(U209="","",U209)</f>
        <v>Dom. Recep.  1291</v>
      </c>
      <c r="BF209" s="15" t="str">
        <f aca="false">IF(V209="","",V209)</f>
        <v>Honorarios 20174123072: oct 2025 - oct 2025</v>
      </c>
      <c r="BG209" s="11" t="n">
        <f aca="false">IF(W209="","",W209)</f>
        <v>2</v>
      </c>
      <c r="BH209" s="11" t="n">
        <f aca="false">IF(X209="","",X209)</f>
        <v>86863</v>
      </c>
      <c r="BI209" s="15" t="n">
        <f aca="false">IF(Y209="",0,Y209)</f>
        <v>0</v>
      </c>
      <c r="BJ209" s="11" t="n">
        <f aca="false">IF(Z209="","",Z209)</f>
        <v>173726</v>
      </c>
      <c r="BK209" s="15" t="n">
        <f aca="false">VLOOKUP(AA209,TiposIVA!$B$2:$C$11,2,0)</f>
        <v>5</v>
      </c>
      <c r="BL209" s="11" t="n">
        <f aca="false">IF(AB209="","",AB209)</f>
        <v>36482.46</v>
      </c>
      <c r="BM209" s="11" t="n">
        <f aca="false">IF(AC209="","",AC209)</f>
        <v>210208.46</v>
      </c>
      <c r="BN209" s="16" t="str">
        <f aca="false">IFERROR(VLOOKUP(AD209,TiposComprobantes!$B$2:$C$37,2,0),"")</f>
        <v/>
      </c>
      <c r="BO209" s="16" t="str">
        <f aca="false">IF(AE209="","",AE209)</f>
        <v/>
      </c>
      <c r="BP209" s="16" t="str">
        <f aca="false">IF(AF209="","",AF209)</f>
        <v/>
      </c>
      <c r="BQ209" s="16" t="str">
        <f aca="false">IFERROR(VLOOKUP(AG209,TiposTributos!$B$1:$C$12,2,0),"")</f>
        <v/>
      </c>
      <c r="BR209" s="16" t="str">
        <f aca="false">IF(AH209="","",AH209)</f>
        <v/>
      </c>
      <c r="BS209" s="11" t="n">
        <f aca="false">AI209</f>
        <v>0</v>
      </c>
      <c r="BT209" s="11" t="n">
        <f aca="false">AJ209*100</f>
        <v>0</v>
      </c>
      <c r="BU209" s="11" t="n">
        <f aca="false">AK209</f>
        <v>0</v>
      </c>
      <c r="BW209" s="15" t="str">
        <f aca="false">IF(F209="","",CONCATENATE(AM209,"|'",AN209,"'|'",AO209,"'|'",AP209,"'|'",AQ209,"'|'",AR209,"'|'",AS209,"'|'",AT209,"'|'",AU209,"'|",AV209,"|",AW209,"|",AX209,"|'",AY209,"'|",AZ209,"|",BA209,"|",BB209,"|'",BC209,"'|'",BD209,"'|'",BE209,"'|'",BF209,"'|",BG209,"|",BH209,"|",BI209,"|",BJ209,"|",BK209,"|",BL209,"|",BM209,"|",BN209,"|",BO209,"|",BP209,"|",BQ209,"|'",BR209,"'|",BS209,"|",BT209,"|",BU209))</f>
        <v>NO|'30650940667'|'Bustos &amp; Hope SH'|'Responsable Inscripto'|'109'|'18/11/2025'|'01/10/2025'|'31/10/2025'|'18/11/2025'|2|1|2|'Cuenta Corriente'|1|80|20174123072|'INSAURRALDE CARLOS FRANCISCO'|'Dom. Estudio 3894'|'Dom. Recep.  1291'|'Honorarios 20174123072: oct 2025 - oct 2025'|2|86863|0|173726|5|36482,46|210208,46|||||''|0|0|0</v>
      </c>
    </row>
    <row r="210" customFormat="false" ht="12.75" hidden="false" customHeight="false" outlineLevel="0" collapsed="false">
      <c r="A210" s="5" t="s">
        <v>88</v>
      </c>
      <c r="B210" s="1" t="n">
        <v>30650940667</v>
      </c>
      <c r="C210" s="5" t="s">
        <v>38</v>
      </c>
      <c r="D210" s="5" t="s">
        <v>39</v>
      </c>
      <c r="E210" s="1" t="n">
        <v>110</v>
      </c>
      <c r="F210" s="6" t="n">
        <f aca="true">TODAY()</f>
        <v>45979</v>
      </c>
      <c r="G210" s="7" t="n">
        <f aca="false">DATE(YEAR(H210),MONTH(H210),1)</f>
        <v>45931</v>
      </c>
      <c r="H210" s="7" t="n">
        <f aca="false">EOMONTH(F210,-1)</f>
        <v>45961</v>
      </c>
      <c r="I210" s="7" t="n">
        <f aca="false">F210</f>
        <v>45979</v>
      </c>
      <c r="J210" s="1" t="n">
        <v>2</v>
      </c>
      <c r="K210" s="5" t="s">
        <v>53</v>
      </c>
      <c r="L210" s="8" t="str">
        <f aca="false">IF(K210="","",RIGHT(K210,1))</f>
        <v>B</v>
      </c>
      <c r="M210" s="5" t="s">
        <v>54</v>
      </c>
      <c r="N210" s="5" t="s">
        <v>42</v>
      </c>
      <c r="O210" s="5" t="s">
        <v>56</v>
      </c>
      <c r="P210" s="8" t="str">
        <f aca="false">IF(K210="","",VLOOKUP(O210,CondicionReceptor!$B$2:$D$12,3,0))</f>
        <v>B;C</v>
      </c>
      <c r="Q210" s="5" t="s">
        <v>44</v>
      </c>
      <c r="R210" s="1" t="n">
        <v>20408973598</v>
      </c>
      <c r="S210" s="5" t="s">
        <v>199</v>
      </c>
      <c r="T210" s="1" t="str">
        <f aca="false">"Dom. Estudio "&amp;RANDBETWEEN(1,10000)</f>
        <v>Dom. Estudio 8871</v>
      </c>
      <c r="U210" s="1" t="str">
        <f aca="false">"Dom. Recep.  "&amp;RANDBETWEEN(1,10000)</f>
        <v>Dom. Recep.  5754</v>
      </c>
      <c r="V210" s="1" t="str">
        <f aca="false">"Honorarios "&amp;R210&amp;": "&amp;TEXT(G210,"mmm")&amp;" "&amp;YEAR(G210)&amp;" - "&amp;TEXT(H210,"mmm")&amp;" "&amp;YEAR(H210)</f>
        <v>Honorarios 20408973598: oct 2025 - oct 2025</v>
      </c>
      <c r="W210" s="9" t="n">
        <f aca="false">ROUND(RANDBETWEEN(100,5000)/100,0)</f>
        <v>3</v>
      </c>
      <c r="X210" s="9" t="n">
        <v>86863</v>
      </c>
      <c r="Z210" s="9" t="n">
        <f aca="false">ROUND(W210*X210-Y210,2)</f>
        <v>260589</v>
      </c>
      <c r="AA210" s="10" t="n">
        <v>0.21</v>
      </c>
      <c r="AB210" s="11" t="n">
        <f aca="false">ROUND(IFERROR(Z210*AA210,0),2)</f>
        <v>54723.69</v>
      </c>
      <c r="AC210" s="11" t="n">
        <f aca="false">AB210+Z210</f>
        <v>315312.69</v>
      </c>
      <c r="AD210" s="5"/>
      <c r="AE210" s="12"/>
      <c r="AF210" s="12"/>
      <c r="AG210" s="13"/>
      <c r="AH210" s="12"/>
      <c r="AI210" s="12"/>
      <c r="AJ210" s="14"/>
      <c r="AK210" s="9" t="n">
        <f aca="false">AI210*AJ210</f>
        <v>0</v>
      </c>
      <c r="AM210" s="15" t="str">
        <f aca="false">+A210</f>
        <v>NO</v>
      </c>
      <c r="AN210" s="15" t="n">
        <f aca="false">+B210</f>
        <v>30650940667</v>
      </c>
      <c r="AO210" s="15" t="str">
        <f aca="false">+C210</f>
        <v>Bustos &amp; Hope SH</v>
      </c>
      <c r="AP210" s="15" t="str">
        <f aca="false">+D210</f>
        <v>Responsable Inscripto</v>
      </c>
      <c r="AQ210" s="15" t="n">
        <f aca="false">E210</f>
        <v>110</v>
      </c>
      <c r="AR210" s="15" t="str">
        <f aca="false">TEXT(DAY(F210),"00")&amp;"/"&amp;TEXT(MONTH(F210),"00")&amp;"/"&amp;YEAR(F210)</f>
        <v>18/11/2025</v>
      </c>
      <c r="AS210" s="15" t="str">
        <f aca="false">TEXT(DAY(G210),"00")&amp;"/"&amp;TEXT(MONTH(G210),"00")&amp;"/"&amp;YEAR(G210)</f>
        <v>01/10/2025</v>
      </c>
      <c r="AT210" s="15" t="str">
        <f aca="false">TEXT(DAY(H210),"00")&amp;"/"&amp;TEXT(MONTH(H210),"00")&amp;"/"&amp;YEAR(H210)</f>
        <v>31/10/2025</v>
      </c>
      <c r="AU210" s="15" t="str">
        <f aca="false">TEXT(DAY(I210),"00")&amp;"/"&amp;TEXT(MONTH(I210),"00")&amp;"/"&amp;YEAR(I210)</f>
        <v>18/11/2025</v>
      </c>
      <c r="AV210" s="15" t="n">
        <f aca="false">IF(J210="","",J210)</f>
        <v>2</v>
      </c>
      <c r="AW210" s="15" t="n">
        <f aca="false">IFERROR(VLOOKUP(K210,TiposComprobantes!$B$2:$C$37,2,0),"")</f>
        <v>6</v>
      </c>
      <c r="AX210" s="15" t="n">
        <f aca="false">IFERROR(VLOOKUP(M210,TipoConceptos!$B$2:$C$4,2,0),"")</f>
        <v>2</v>
      </c>
      <c r="AY210" s="15" t="str">
        <f aca="false">N210</f>
        <v>Cuenta Corriente</v>
      </c>
      <c r="AZ210" s="15" t="n">
        <f aca="false">IFERROR(VLOOKUP(O210,CondicionReceptor!$B$2:$C$12,2,0),0)</f>
        <v>5</v>
      </c>
      <c r="BA210" s="15" t="n">
        <f aca="false">IFERROR(VLOOKUP(Q210,TiposDocumentos!$B$2:$C$37,2,0),99)</f>
        <v>80</v>
      </c>
      <c r="BB210" s="15" t="n">
        <f aca="false">R210</f>
        <v>20408973598</v>
      </c>
      <c r="BC210" s="15" t="str">
        <f aca="false">IF(S210="","",S210)</f>
        <v>INSAURRALDE MATIAS EZEQUIEL</v>
      </c>
      <c r="BD210" s="15" t="str">
        <f aca="false">IF(T210="","",T210)</f>
        <v>Dom. Estudio 8871</v>
      </c>
      <c r="BE210" s="15" t="str">
        <f aca="false">IF(U210="","",U210)</f>
        <v>Dom. Recep.  5754</v>
      </c>
      <c r="BF210" s="15" t="str">
        <f aca="false">IF(V210="","",V210)</f>
        <v>Honorarios 20408973598: oct 2025 - oct 2025</v>
      </c>
      <c r="BG210" s="11" t="n">
        <f aca="false">IF(W210="","",W210)</f>
        <v>3</v>
      </c>
      <c r="BH210" s="11" t="n">
        <f aca="false">IF(X210="","",X210)</f>
        <v>86863</v>
      </c>
      <c r="BI210" s="15" t="n">
        <f aca="false">IF(Y210="",0,Y210)</f>
        <v>0</v>
      </c>
      <c r="BJ210" s="11" t="n">
        <f aca="false">IF(Z210="","",Z210)</f>
        <v>260589</v>
      </c>
      <c r="BK210" s="15" t="n">
        <f aca="false">VLOOKUP(AA210,TiposIVA!$B$2:$C$11,2,0)</f>
        <v>5</v>
      </c>
      <c r="BL210" s="11" t="n">
        <f aca="false">IF(AB210="","",AB210)</f>
        <v>54723.69</v>
      </c>
      <c r="BM210" s="11" t="n">
        <f aca="false">IF(AC210="","",AC210)</f>
        <v>315312.69</v>
      </c>
      <c r="BN210" s="16" t="str">
        <f aca="false">IFERROR(VLOOKUP(AD210,TiposComprobantes!$B$2:$C$37,2,0),"")</f>
        <v/>
      </c>
      <c r="BO210" s="16" t="str">
        <f aca="false">IF(AE210="","",AE210)</f>
        <v/>
      </c>
      <c r="BP210" s="16" t="str">
        <f aca="false">IF(AF210="","",AF210)</f>
        <v/>
      </c>
      <c r="BQ210" s="16" t="str">
        <f aca="false">IFERROR(VLOOKUP(AG210,TiposTributos!$B$1:$C$12,2,0),"")</f>
        <v/>
      </c>
      <c r="BR210" s="16" t="str">
        <f aca="false">IF(AH210="","",AH210)</f>
        <v/>
      </c>
      <c r="BS210" s="11" t="n">
        <f aca="false">AI210</f>
        <v>0</v>
      </c>
      <c r="BT210" s="11" t="n">
        <f aca="false">AJ210*100</f>
        <v>0</v>
      </c>
      <c r="BU210" s="11" t="n">
        <f aca="false">AK210</f>
        <v>0</v>
      </c>
      <c r="BW210" s="15" t="str">
        <f aca="false">IF(F210="","",CONCATENATE(AM210,"|'",AN210,"'|'",AO210,"'|'",AP210,"'|'",AQ210,"'|'",AR210,"'|'",AS210,"'|'",AT210,"'|'",AU210,"'|",AV210,"|",AW210,"|",AX210,"|'",AY210,"'|",AZ210,"|",BA210,"|",BB210,"|'",BC210,"'|'",BD210,"'|'",BE210,"'|'",BF210,"'|",BG210,"|",BH210,"|",BI210,"|",BJ210,"|",BK210,"|",BL210,"|",BM210,"|",BN210,"|",BO210,"|",BP210,"|",BQ210,"|'",BR210,"'|",BS210,"|",BT210,"|",BU210))</f>
        <v>NO|'30650940667'|'Bustos &amp; Hope SH'|'Responsable Inscripto'|'110'|'18/11/2025'|'01/10/2025'|'31/10/2025'|'18/11/2025'|2|6|2|'Cuenta Corriente'|5|80|20408973598|'INSAURRALDE MATIAS EZEQUIEL'|'Dom. Estudio 8871'|'Dom. Recep.  5754'|'Honorarios 20408973598: oct 2025 - oct 2025'|3|86863|0|260589|5|54723,69|315312,69|||||''|0|0|0</v>
      </c>
    </row>
    <row r="211" customFormat="false" ht="12.75" hidden="false" customHeight="false" outlineLevel="0" collapsed="false">
      <c r="A211" s="5" t="s">
        <v>88</v>
      </c>
      <c r="B211" s="1" t="n">
        <v>30650940667</v>
      </c>
      <c r="C211" s="5" t="s">
        <v>38</v>
      </c>
      <c r="D211" s="5" t="s">
        <v>39</v>
      </c>
      <c r="E211" s="1" t="n">
        <v>111</v>
      </c>
      <c r="F211" s="6" t="n">
        <f aca="true">TODAY()</f>
        <v>45979</v>
      </c>
      <c r="G211" s="7" t="n">
        <f aca="false">DATE(YEAR(H211),MONTH(H211),1)</f>
        <v>45931</v>
      </c>
      <c r="H211" s="7" t="n">
        <f aca="false">EOMONTH(F211,-1)</f>
        <v>45961</v>
      </c>
      <c r="I211" s="7" t="n">
        <f aca="false">F211</f>
        <v>45979</v>
      </c>
      <c r="J211" s="1" t="n">
        <v>2</v>
      </c>
      <c r="K211" s="5" t="s">
        <v>53</v>
      </c>
      <c r="L211" s="8" t="str">
        <f aca="false">IF(K211="","",RIGHT(K211,1))</f>
        <v>B</v>
      </c>
      <c r="M211" s="5" t="s">
        <v>54</v>
      </c>
      <c r="N211" s="5" t="s">
        <v>42</v>
      </c>
      <c r="O211" s="5" t="s">
        <v>56</v>
      </c>
      <c r="P211" s="8" t="str">
        <f aca="false">IF(K211="","",VLOOKUP(O211,CondicionReceptor!$B$2:$D$12,3,0))</f>
        <v>B;C</v>
      </c>
      <c r="Q211" s="5" t="s">
        <v>44</v>
      </c>
      <c r="R211" s="1" t="n">
        <v>23377046129</v>
      </c>
      <c r="S211" s="5" t="s">
        <v>200</v>
      </c>
      <c r="T211" s="1" t="str">
        <f aca="false">"Dom. Estudio "&amp;RANDBETWEEN(1,10000)</f>
        <v>Dom. Estudio 2548</v>
      </c>
      <c r="U211" s="1" t="str">
        <f aca="false">"Dom. Recep.  "&amp;RANDBETWEEN(1,10000)</f>
        <v>Dom. Recep.  4534</v>
      </c>
      <c r="V211" s="1" t="str">
        <f aca="false">"Honorarios "&amp;R211&amp;": "&amp;TEXT(G211,"mmm")&amp;" "&amp;YEAR(G211)&amp;" - "&amp;TEXT(H211,"mmm")&amp;" "&amp;YEAR(H211)</f>
        <v>Honorarios 23377046129: oct 2025 - oct 2025</v>
      </c>
      <c r="W211" s="9" t="n">
        <f aca="false">ROUND(RANDBETWEEN(100,5000)/100,0)</f>
        <v>22</v>
      </c>
      <c r="X211" s="9" t="n">
        <v>86863</v>
      </c>
      <c r="Z211" s="9" t="n">
        <f aca="false">ROUND(W211*X211-Y211,2)</f>
        <v>1910986</v>
      </c>
      <c r="AA211" s="10" t="n">
        <v>0.21</v>
      </c>
      <c r="AB211" s="11" t="n">
        <f aca="false">ROUND(IFERROR(Z211*AA211,0),2)</f>
        <v>401307.06</v>
      </c>
      <c r="AC211" s="11" t="n">
        <f aca="false">AB211+Z211</f>
        <v>2312293.06</v>
      </c>
      <c r="AD211" s="5"/>
      <c r="AE211" s="12"/>
      <c r="AF211" s="12"/>
      <c r="AG211" s="13"/>
      <c r="AH211" s="12"/>
      <c r="AI211" s="12"/>
      <c r="AJ211" s="14"/>
      <c r="AK211" s="9" t="n">
        <f aca="false">AI211*AJ211</f>
        <v>0</v>
      </c>
      <c r="AM211" s="15" t="str">
        <f aca="false">+A211</f>
        <v>NO</v>
      </c>
      <c r="AN211" s="15" t="n">
        <f aca="false">+B211</f>
        <v>30650940667</v>
      </c>
      <c r="AO211" s="15" t="str">
        <f aca="false">+C211</f>
        <v>Bustos &amp; Hope SH</v>
      </c>
      <c r="AP211" s="15" t="str">
        <f aca="false">+D211</f>
        <v>Responsable Inscripto</v>
      </c>
      <c r="AQ211" s="15" t="n">
        <f aca="false">E211</f>
        <v>111</v>
      </c>
      <c r="AR211" s="15" t="str">
        <f aca="false">TEXT(DAY(F211),"00")&amp;"/"&amp;TEXT(MONTH(F211),"00")&amp;"/"&amp;YEAR(F211)</f>
        <v>18/11/2025</v>
      </c>
      <c r="AS211" s="15" t="str">
        <f aca="false">TEXT(DAY(G211),"00")&amp;"/"&amp;TEXT(MONTH(G211),"00")&amp;"/"&amp;YEAR(G211)</f>
        <v>01/10/2025</v>
      </c>
      <c r="AT211" s="15" t="str">
        <f aca="false">TEXT(DAY(H211),"00")&amp;"/"&amp;TEXT(MONTH(H211),"00")&amp;"/"&amp;YEAR(H211)</f>
        <v>31/10/2025</v>
      </c>
      <c r="AU211" s="15" t="str">
        <f aca="false">TEXT(DAY(I211),"00")&amp;"/"&amp;TEXT(MONTH(I211),"00")&amp;"/"&amp;YEAR(I211)</f>
        <v>18/11/2025</v>
      </c>
      <c r="AV211" s="15" t="n">
        <f aca="false">IF(J211="","",J211)</f>
        <v>2</v>
      </c>
      <c r="AW211" s="15" t="n">
        <f aca="false">IFERROR(VLOOKUP(K211,TiposComprobantes!$B$2:$C$37,2,0),"")</f>
        <v>6</v>
      </c>
      <c r="AX211" s="15" t="n">
        <f aca="false">IFERROR(VLOOKUP(M211,TipoConceptos!$B$2:$C$4,2,0),"")</f>
        <v>2</v>
      </c>
      <c r="AY211" s="15" t="str">
        <f aca="false">N211</f>
        <v>Cuenta Corriente</v>
      </c>
      <c r="AZ211" s="15" t="n">
        <f aca="false">IFERROR(VLOOKUP(O211,CondicionReceptor!$B$2:$C$12,2,0),0)</f>
        <v>5</v>
      </c>
      <c r="BA211" s="15" t="n">
        <f aca="false">IFERROR(VLOOKUP(Q211,TiposDocumentos!$B$2:$C$37,2,0),99)</f>
        <v>80</v>
      </c>
      <c r="BB211" s="15" t="n">
        <f aca="false">R211</f>
        <v>23377046129</v>
      </c>
      <c r="BC211" s="15" t="str">
        <f aca="false">IF(S211="","",S211)</f>
        <v>INSAURRALDE CARLOS NICOLAS</v>
      </c>
      <c r="BD211" s="15" t="str">
        <f aca="false">IF(T211="","",T211)</f>
        <v>Dom. Estudio 2548</v>
      </c>
      <c r="BE211" s="15" t="str">
        <f aca="false">IF(U211="","",U211)</f>
        <v>Dom. Recep.  4534</v>
      </c>
      <c r="BF211" s="15" t="str">
        <f aca="false">IF(V211="","",V211)</f>
        <v>Honorarios 23377046129: oct 2025 - oct 2025</v>
      </c>
      <c r="BG211" s="11" t="n">
        <f aca="false">IF(W211="","",W211)</f>
        <v>22</v>
      </c>
      <c r="BH211" s="11" t="n">
        <f aca="false">IF(X211="","",X211)</f>
        <v>86863</v>
      </c>
      <c r="BI211" s="15" t="n">
        <f aca="false">IF(Y211="",0,Y211)</f>
        <v>0</v>
      </c>
      <c r="BJ211" s="11" t="n">
        <f aca="false">IF(Z211="","",Z211)</f>
        <v>1910986</v>
      </c>
      <c r="BK211" s="15" t="n">
        <f aca="false">VLOOKUP(AA211,TiposIVA!$B$2:$C$11,2,0)</f>
        <v>5</v>
      </c>
      <c r="BL211" s="11" t="n">
        <f aca="false">IF(AB211="","",AB211)</f>
        <v>401307.06</v>
      </c>
      <c r="BM211" s="11" t="n">
        <f aca="false">IF(AC211="","",AC211)</f>
        <v>2312293.06</v>
      </c>
      <c r="BN211" s="16" t="str">
        <f aca="false">IFERROR(VLOOKUP(AD211,TiposComprobantes!$B$2:$C$37,2,0),"")</f>
        <v/>
      </c>
      <c r="BO211" s="16" t="str">
        <f aca="false">IF(AE211="","",AE211)</f>
        <v/>
      </c>
      <c r="BP211" s="16" t="str">
        <f aca="false">IF(AF211="","",AF211)</f>
        <v/>
      </c>
      <c r="BQ211" s="16" t="str">
        <f aca="false">IFERROR(VLOOKUP(AG211,TiposTributos!$B$1:$C$12,2,0),"")</f>
        <v/>
      </c>
      <c r="BR211" s="16" t="str">
        <f aca="false">IF(AH211="","",AH211)</f>
        <v/>
      </c>
      <c r="BS211" s="11" t="n">
        <f aca="false">AI211</f>
        <v>0</v>
      </c>
      <c r="BT211" s="11" t="n">
        <f aca="false">AJ211*100</f>
        <v>0</v>
      </c>
      <c r="BU211" s="11" t="n">
        <f aca="false">AK211</f>
        <v>0</v>
      </c>
      <c r="BW211" s="15" t="str">
        <f aca="false">IF(F211="","",CONCATENATE(AM211,"|'",AN211,"'|'",AO211,"'|'",AP211,"'|'",AQ211,"'|'",AR211,"'|'",AS211,"'|'",AT211,"'|'",AU211,"'|",AV211,"|",AW211,"|",AX211,"|'",AY211,"'|",AZ211,"|",BA211,"|",BB211,"|'",BC211,"'|'",BD211,"'|'",BE211,"'|'",BF211,"'|",BG211,"|",BH211,"|",BI211,"|",BJ211,"|",BK211,"|",BL211,"|",BM211,"|",BN211,"|",BO211,"|",BP211,"|",BQ211,"|'",BR211,"'|",BS211,"|",BT211,"|",BU211))</f>
        <v>NO|'30650940667'|'Bustos &amp; Hope SH'|'Responsable Inscripto'|'111'|'18/11/2025'|'01/10/2025'|'31/10/2025'|'18/11/2025'|2|6|2|'Cuenta Corriente'|5|80|23377046129|'INSAURRALDE CARLOS NICOLAS'|'Dom. Estudio 2548'|'Dom. Recep.  4534'|'Honorarios 23377046129: oct 2025 - oct 2025'|22|86863|0|1910986|5|401307,06|2312293,06|||||''|0|0|0</v>
      </c>
    </row>
    <row r="212" customFormat="false" ht="12.75" hidden="false" customHeight="false" outlineLevel="0" collapsed="false">
      <c r="A212" s="5" t="s">
        <v>88</v>
      </c>
      <c r="B212" s="1" t="n">
        <v>30650940667</v>
      </c>
      <c r="C212" s="5" t="s">
        <v>38</v>
      </c>
      <c r="D212" s="5" t="s">
        <v>39</v>
      </c>
      <c r="E212" s="1" t="n">
        <v>112</v>
      </c>
      <c r="F212" s="6" t="n">
        <f aca="true">TODAY()</f>
        <v>45979</v>
      </c>
      <c r="G212" s="7" t="n">
        <f aca="false">DATE(YEAR(H212),MONTH(H212),1)</f>
        <v>45931</v>
      </c>
      <c r="H212" s="7" t="n">
        <f aca="false">EOMONTH(F212,-1)</f>
        <v>45961</v>
      </c>
      <c r="I212" s="7" t="n">
        <f aca="false">F212</f>
        <v>45979</v>
      </c>
      <c r="J212" s="1" t="n">
        <v>2</v>
      </c>
      <c r="K212" s="5" t="s">
        <v>53</v>
      </c>
      <c r="L212" s="8" t="str">
        <f aca="false">IF(K212="","",RIGHT(K212,1))</f>
        <v>B</v>
      </c>
      <c r="M212" s="5" t="s">
        <v>54</v>
      </c>
      <c r="N212" s="5" t="s">
        <v>42</v>
      </c>
      <c r="O212" s="5" t="s">
        <v>56</v>
      </c>
      <c r="P212" s="8" t="str">
        <f aca="false">IF(K212="","",VLOOKUP(O212,CondicionReceptor!$B$2:$D$12,3,0))</f>
        <v>B;C</v>
      </c>
      <c r="Q212" s="5" t="s">
        <v>44</v>
      </c>
      <c r="R212" s="1" t="n">
        <v>30709493546</v>
      </c>
      <c r="S212" s="5" t="s">
        <v>201</v>
      </c>
      <c r="T212" s="1" t="str">
        <f aca="false">"Dom. Estudio "&amp;RANDBETWEEN(1,10000)</f>
        <v>Dom. Estudio 1429</v>
      </c>
      <c r="U212" s="1" t="str">
        <f aca="false">"Dom. Recep.  "&amp;RANDBETWEEN(1,10000)</f>
        <v>Dom. Recep.  552</v>
      </c>
      <c r="V212" s="1" t="str">
        <f aca="false">"Honorarios "&amp;R212&amp;": "&amp;TEXT(G212,"mmm")&amp;" "&amp;YEAR(G212)&amp;" - "&amp;TEXT(H212,"mmm")&amp;" "&amp;YEAR(H212)</f>
        <v>Honorarios 30709493546: oct 2025 - oct 2025</v>
      </c>
      <c r="W212" s="9" t="n">
        <f aca="false">ROUND(RANDBETWEEN(100,5000)/100,0)</f>
        <v>5</v>
      </c>
      <c r="X212" s="9" t="n">
        <v>86863</v>
      </c>
      <c r="Z212" s="9" t="n">
        <f aca="false">ROUND(W212*X212-Y212,2)</f>
        <v>434315</v>
      </c>
      <c r="AA212" s="10" t="n">
        <v>0.21</v>
      </c>
      <c r="AB212" s="11" t="n">
        <f aca="false">ROUND(IFERROR(Z212*AA212,0),2)</f>
        <v>91206.15</v>
      </c>
      <c r="AC212" s="11" t="n">
        <f aca="false">AB212+Z212</f>
        <v>525521.15</v>
      </c>
      <c r="AD212" s="5"/>
      <c r="AE212" s="12"/>
      <c r="AF212" s="12"/>
      <c r="AG212" s="13"/>
      <c r="AH212" s="12"/>
      <c r="AI212" s="12"/>
      <c r="AJ212" s="14"/>
      <c r="AK212" s="9" t="n">
        <f aca="false">AI212*AJ212</f>
        <v>0</v>
      </c>
      <c r="AM212" s="15" t="str">
        <f aca="false">+A212</f>
        <v>NO</v>
      </c>
      <c r="AN212" s="15" t="n">
        <f aca="false">+B212</f>
        <v>30650940667</v>
      </c>
      <c r="AO212" s="15" t="str">
        <f aca="false">+C212</f>
        <v>Bustos &amp; Hope SH</v>
      </c>
      <c r="AP212" s="15" t="str">
        <f aca="false">+D212</f>
        <v>Responsable Inscripto</v>
      </c>
      <c r="AQ212" s="15" t="n">
        <f aca="false">E212</f>
        <v>112</v>
      </c>
      <c r="AR212" s="15" t="str">
        <f aca="false">TEXT(DAY(F212),"00")&amp;"/"&amp;TEXT(MONTH(F212),"00")&amp;"/"&amp;YEAR(F212)</f>
        <v>18/11/2025</v>
      </c>
      <c r="AS212" s="15" t="str">
        <f aca="false">TEXT(DAY(G212),"00")&amp;"/"&amp;TEXT(MONTH(G212),"00")&amp;"/"&amp;YEAR(G212)</f>
        <v>01/10/2025</v>
      </c>
      <c r="AT212" s="15" t="str">
        <f aca="false">TEXT(DAY(H212),"00")&amp;"/"&amp;TEXT(MONTH(H212),"00")&amp;"/"&amp;YEAR(H212)</f>
        <v>31/10/2025</v>
      </c>
      <c r="AU212" s="15" t="str">
        <f aca="false">TEXT(DAY(I212),"00")&amp;"/"&amp;TEXT(MONTH(I212),"00")&amp;"/"&amp;YEAR(I212)</f>
        <v>18/11/2025</v>
      </c>
      <c r="AV212" s="15" t="n">
        <f aca="false">IF(J212="","",J212)</f>
        <v>2</v>
      </c>
      <c r="AW212" s="15" t="n">
        <f aca="false">IFERROR(VLOOKUP(K212,TiposComprobantes!$B$2:$C$37,2,0),"")</f>
        <v>6</v>
      </c>
      <c r="AX212" s="15" t="n">
        <f aca="false">IFERROR(VLOOKUP(M212,TipoConceptos!$B$2:$C$4,2,0),"")</f>
        <v>2</v>
      </c>
      <c r="AY212" s="15" t="str">
        <f aca="false">N212</f>
        <v>Cuenta Corriente</v>
      </c>
      <c r="AZ212" s="15" t="n">
        <f aca="false">IFERROR(VLOOKUP(O212,CondicionReceptor!$B$2:$C$12,2,0),0)</f>
        <v>5</v>
      </c>
      <c r="BA212" s="15" t="n">
        <f aca="false">IFERROR(VLOOKUP(Q212,TiposDocumentos!$B$2:$C$37,2,0),99)</f>
        <v>80</v>
      </c>
      <c r="BB212" s="15" t="n">
        <f aca="false">R212</f>
        <v>30709493546</v>
      </c>
      <c r="BC212" s="15" t="str">
        <f aca="false">IF(S212="","",S212)</f>
        <v>INSTITUTO MATERNO INFANTIL SA-SANATORIO BORATTI SRL-RED MISIONERA DE SALUD-UNION TRANSITORIA DE EMPRESAS</v>
      </c>
      <c r="BD212" s="15" t="str">
        <f aca="false">IF(T212="","",T212)</f>
        <v>Dom. Estudio 1429</v>
      </c>
      <c r="BE212" s="15" t="str">
        <f aca="false">IF(U212="","",U212)</f>
        <v>Dom. Recep.  552</v>
      </c>
      <c r="BF212" s="15" t="str">
        <f aca="false">IF(V212="","",V212)</f>
        <v>Honorarios 30709493546: oct 2025 - oct 2025</v>
      </c>
      <c r="BG212" s="11" t="n">
        <f aca="false">IF(W212="","",W212)</f>
        <v>5</v>
      </c>
      <c r="BH212" s="11" t="n">
        <f aca="false">IF(X212="","",X212)</f>
        <v>86863</v>
      </c>
      <c r="BI212" s="15" t="n">
        <f aca="false">IF(Y212="",0,Y212)</f>
        <v>0</v>
      </c>
      <c r="BJ212" s="11" t="n">
        <f aca="false">IF(Z212="","",Z212)</f>
        <v>434315</v>
      </c>
      <c r="BK212" s="15" t="n">
        <f aca="false">VLOOKUP(AA212,TiposIVA!$B$2:$C$11,2,0)</f>
        <v>5</v>
      </c>
      <c r="BL212" s="11" t="n">
        <f aca="false">IF(AB212="","",AB212)</f>
        <v>91206.15</v>
      </c>
      <c r="BM212" s="11" t="n">
        <f aca="false">IF(AC212="","",AC212)</f>
        <v>525521.15</v>
      </c>
      <c r="BN212" s="16" t="str">
        <f aca="false">IFERROR(VLOOKUP(AD212,TiposComprobantes!$B$2:$C$37,2,0),"")</f>
        <v/>
      </c>
      <c r="BO212" s="16" t="str">
        <f aca="false">IF(AE212="","",AE212)</f>
        <v/>
      </c>
      <c r="BP212" s="16" t="str">
        <f aca="false">IF(AF212="","",AF212)</f>
        <v/>
      </c>
      <c r="BQ212" s="16" t="str">
        <f aca="false">IFERROR(VLOOKUP(AG212,TiposTributos!$B$1:$C$12,2,0),"")</f>
        <v/>
      </c>
      <c r="BR212" s="16" t="str">
        <f aca="false">IF(AH212="","",AH212)</f>
        <v/>
      </c>
      <c r="BS212" s="11" t="n">
        <f aca="false">AI212</f>
        <v>0</v>
      </c>
      <c r="BT212" s="11" t="n">
        <f aca="false">AJ212*100</f>
        <v>0</v>
      </c>
      <c r="BU212" s="11" t="n">
        <f aca="false">AK212</f>
        <v>0</v>
      </c>
      <c r="BW212" s="15" t="str">
        <f aca="false">IF(F212="","",CONCATENATE(AM212,"|'",AN212,"'|'",AO212,"'|'",AP212,"'|'",AQ212,"'|'",AR212,"'|'",AS212,"'|'",AT212,"'|'",AU212,"'|",AV212,"|",AW212,"|",AX212,"|'",AY212,"'|",AZ212,"|",BA212,"|",BB212,"|'",BC212,"'|'",BD212,"'|'",BE212,"'|'",BF212,"'|",BG212,"|",BH212,"|",BI212,"|",BJ212,"|",BK212,"|",BL212,"|",BM212,"|",BN212,"|",BO212,"|",BP212,"|",BQ212,"|'",BR212,"'|",BS212,"|",BT212,"|",BU212))</f>
        <v>NO|'30650940667'|'Bustos &amp; Hope SH'|'Responsable Inscripto'|'112'|'18/11/2025'|'01/10/2025'|'31/10/2025'|'18/11/2025'|2|6|2|'Cuenta Corriente'|5|80|30709493546|'INSTITUTO MATERNO INFANTIL SA-SANATORIO BORATTI SRL-RED MISIONERA DE SALUD-UNION TRANSITORIA DE EMPRESAS'|'Dom. Estudio 1429'|'Dom. Recep.  552'|'Honorarios 30709493546: oct 2025 - oct 2025'|5|86863|0|434315|5|91206,15|525521,15|||||''|0|0|0</v>
      </c>
    </row>
    <row r="213" customFormat="false" ht="12.75" hidden="false" customHeight="false" outlineLevel="0" collapsed="false">
      <c r="A213" s="5" t="s">
        <v>88</v>
      </c>
      <c r="B213" s="1" t="n">
        <v>30650940667</v>
      </c>
      <c r="C213" s="5" t="s">
        <v>38</v>
      </c>
      <c r="D213" s="5" t="s">
        <v>39</v>
      </c>
      <c r="E213" s="1" t="n">
        <v>113</v>
      </c>
      <c r="F213" s="6" t="n">
        <f aca="true">TODAY()</f>
        <v>45979</v>
      </c>
      <c r="G213" s="7" t="n">
        <f aca="false">DATE(YEAR(H213),MONTH(H213),1)</f>
        <v>45931</v>
      </c>
      <c r="H213" s="7" t="n">
        <f aca="false">EOMONTH(F213,-1)</f>
        <v>45961</v>
      </c>
      <c r="I213" s="7" t="n">
        <f aca="false">F213</f>
        <v>45979</v>
      </c>
      <c r="J213" s="1" t="n">
        <v>2</v>
      </c>
      <c r="K213" s="5" t="s">
        <v>40</v>
      </c>
      <c r="L213" s="8" t="str">
        <f aca="false">IF(K213="","",RIGHT(K213,1))</f>
        <v>A</v>
      </c>
      <c r="M213" s="5" t="s">
        <v>54</v>
      </c>
      <c r="N213" s="5" t="s">
        <v>42</v>
      </c>
      <c r="O213" s="5" t="s">
        <v>43</v>
      </c>
      <c r="P213" s="8" t="str">
        <f aca="false">IF(K213="","",VLOOKUP(O213,CondicionReceptor!$B$2:$D$12,3,0))</f>
        <v>A;M;C</v>
      </c>
      <c r="Q213" s="5" t="s">
        <v>44</v>
      </c>
      <c r="R213" s="1" t="n">
        <v>30619256707</v>
      </c>
      <c r="S213" s="5" t="s">
        <v>114</v>
      </c>
      <c r="T213" s="1" t="str">
        <f aca="false">"Dom. Estudio "&amp;RANDBETWEEN(1,10000)</f>
        <v>Dom. Estudio 9751</v>
      </c>
      <c r="U213" s="1" t="str">
        <f aca="false">"Dom. Recep.  "&amp;RANDBETWEEN(1,10000)</f>
        <v>Dom. Recep.  1703</v>
      </c>
      <c r="V213" s="1" t="str">
        <f aca="false">"Honorarios "&amp;R213&amp;": "&amp;TEXT(G213,"mmm")&amp;" "&amp;YEAR(G213)&amp;" - "&amp;TEXT(H213,"mmm")&amp;" "&amp;YEAR(H213)</f>
        <v>Honorarios 30619256707: oct 2025 - oct 2025</v>
      </c>
      <c r="W213" s="9" t="n">
        <f aca="false">ROUND(RANDBETWEEN(100,5000)/100,0)</f>
        <v>10</v>
      </c>
      <c r="X213" s="9" t="n">
        <v>86863</v>
      </c>
      <c r="Z213" s="9" t="n">
        <f aca="false">ROUND(W213*X213-Y213,2)</f>
        <v>868630</v>
      </c>
      <c r="AA213" s="10" t="n">
        <v>0.21</v>
      </c>
      <c r="AB213" s="11" t="n">
        <f aca="false">ROUND(IFERROR(Z213*AA213,0),2)</f>
        <v>182412.3</v>
      </c>
      <c r="AC213" s="11" t="n">
        <f aca="false">AB213+Z213</f>
        <v>1051042.3</v>
      </c>
      <c r="AD213" s="5"/>
      <c r="AE213" s="12"/>
      <c r="AF213" s="12"/>
      <c r="AG213" s="13"/>
      <c r="AH213" s="12"/>
      <c r="AI213" s="12"/>
      <c r="AJ213" s="14"/>
      <c r="AK213" s="9" t="n">
        <f aca="false">AI213*AJ213</f>
        <v>0</v>
      </c>
      <c r="AM213" s="15" t="str">
        <f aca="false">+A213</f>
        <v>NO</v>
      </c>
      <c r="AN213" s="15" t="n">
        <f aca="false">+B213</f>
        <v>30650940667</v>
      </c>
      <c r="AO213" s="15" t="str">
        <f aca="false">+C213</f>
        <v>Bustos &amp; Hope SH</v>
      </c>
      <c r="AP213" s="15" t="str">
        <f aca="false">+D213</f>
        <v>Responsable Inscripto</v>
      </c>
      <c r="AQ213" s="15" t="n">
        <f aca="false">E213</f>
        <v>113</v>
      </c>
      <c r="AR213" s="15" t="str">
        <f aca="false">TEXT(DAY(F213),"00")&amp;"/"&amp;TEXT(MONTH(F213),"00")&amp;"/"&amp;YEAR(F213)</f>
        <v>18/11/2025</v>
      </c>
      <c r="AS213" s="15" t="str">
        <f aca="false">TEXT(DAY(G213),"00")&amp;"/"&amp;TEXT(MONTH(G213),"00")&amp;"/"&amp;YEAR(G213)</f>
        <v>01/10/2025</v>
      </c>
      <c r="AT213" s="15" t="str">
        <f aca="false">TEXT(DAY(H213),"00")&amp;"/"&amp;TEXT(MONTH(H213),"00")&amp;"/"&amp;YEAR(H213)</f>
        <v>31/10/2025</v>
      </c>
      <c r="AU213" s="15" t="str">
        <f aca="false">TEXT(DAY(I213),"00")&amp;"/"&amp;TEXT(MONTH(I213),"00")&amp;"/"&amp;YEAR(I213)</f>
        <v>18/11/2025</v>
      </c>
      <c r="AV213" s="15" t="n">
        <f aca="false">IF(J213="","",J213)</f>
        <v>2</v>
      </c>
      <c r="AW213" s="15" t="n">
        <f aca="false">IFERROR(VLOOKUP(K213,TiposComprobantes!$B$2:$C$37,2,0),"")</f>
        <v>1</v>
      </c>
      <c r="AX213" s="15" t="n">
        <f aca="false">IFERROR(VLOOKUP(M213,TipoConceptos!$B$2:$C$4,2,0),"")</f>
        <v>2</v>
      </c>
      <c r="AY213" s="15" t="str">
        <f aca="false">N213</f>
        <v>Cuenta Corriente</v>
      </c>
      <c r="AZ213" s="15" t="n">
        <f aca="false">IFERROR(VLOOKUP(O213,CondicionReceptor!$B$2:$C$12,2,0),0)</f>
        <v>1</v>
      </c>
      <c r="BA213" s="15" t="n">
        <f aca="false">IFERROR(VLOOKUP(Q213,TiposDocumentos!$B$2:$C$37,2,0),99)</f>
        <v>80</v>
      </c>
      <c r="BB213" s="15" t="n">
        <f aca="false">R213</f>
        <v>30619256707</v>
      </c>
      <c r="BC213" s="15" t="str">
        <f aca="false">IF(S213="","",S213)</f>
        <v>JAJOMAR S A</v>
      </c>
      <c r="BD213" s="15" t="str">
        <f aca="false">IF(T213="","",T213)</f>
        <v>Dom. Estudio 9751</v>
      </c>
      <c r="BE213" s="15" t="str">
        <f aca="false">IF(U213="","",U213)</f>
        <v>Dom. Recep.  1703</v>
      </c>
      <c r="BF213" s="15" t="str">
        <f aca="false">IF(V213="","",V213)</f>
        <v>Honorarios 30619256707: oct 2025 - oct 2025</v>
      </c>
      <c r="BG213" s="11" t="n">
        <f aca="false">IF(W213="","",W213)</f>
        <v>10</v>
      </c>
      <c r="BH213" s="11" t="n">
        <f aca="false">IF(X213="","",X213)</f>
        <v>86863</v>
      </c>
      <c r="BI213" s="15" t="n">
        <f aca="false">IF(Y213="",0,Y213)</f>
        <v>0</v>
      </c>
      <c r="BJ213" s="11" t="n">
        <f aca="false">IF(Z213="","",Z213)</f>
        <v>868630</v>
      </c>
      <c r="BK213" s="15" t="n">
        <f aca="false">VLOOKUP(AA213,TiposIVA!$B$2:$C$11,2,0)</f>
        <v>5</v>
      </c>
      <c r="BL213" s="11" t="n">
        <f aca="false">IF(AB213="","",AB213)</f>
        <v>182412.3</v>
      </c>
      <c r="BM213" s="11" t="n">
        <f aca="false">IF(AC213="","",AC213)</f>
        <v>1051042.3</v>
      </c>
      <c r="BN213" s="16" t="str">
        <f aca="false">IFERROR(VLOOKUP(AD213,TiposComprobantes!$B$2:$C$37,2,0),"")</f>
        <v/>
      </c>
      <c r="BO213" s="16" t="str">
        <f aca="false">IF(AE213="","",AE213)</f>
        <v/>
      </c>
      <c r="BP213" s="16" t="str">
        <f aca="false">IF(AF213="","",AF213)</f>
        <v/>
      </c>
      <c r="BQ213" s="16" t="str">
        <f aca="false">IFERROR(VLOOKUP(AG213,TiposTributos!$B$1:$C$12,2,0),"")</f>
        <v/>
      </c>
      <c r="BR213" s="16" t="str">
        <f aca="false">IF(AH213="","",AH213)</f>
        <v/>
      </c>
      <c r="BS213" s="11" t="n">
        <f aca="false">AI213</f>
        <v>0</v>
      </c>
      <c r="BT213" s="11" t="n">
        <f aca="false">AJ213*100</f>
        <v>0</v>
      </c>
      <c r="BU213" s="11" t="n">
        <f aca="false">AK213</f>
        <v>0</v>
      </c>
      <c r="BW213" s="15" t="str">
        <f aca="false">IF(F213="","",CONCATENATE(AM213,"|'",AN213,"'|'",AO213,"'|'",AP213,"'|'",AQ213,"'|'",AR213,"'|'",AS213,"'|'",AT213,"'|'",AU213,"'|",AV213,"|",AW213,"|",AX213,"|'",AY213,"'|",AZ213,"|",BA213,"|",BB213,"|'",BC213,"'|'",BD213,"'|'",BE213,"'|'",BF213,"'|",BG213,"|",BH213,"|",BI213,"|",BJ213,"|",BK213,"|",BL213,"|",BM213,"|",BN213,"|",BO213,"|",BP213,"|",BQ213,"|'",BR213,"'|",BS213,"|",BT213,"|",BU213))</f>
        <v>NO|'30650940667'|'Bustos &amp; Hope SH'|'Responsable Inscripto'|'113'|'18/11/2025'|'01/10/2025'|'31/10/2025'|'18/11/2025'|2|1|2|'Cuenta Corriente'|1|80|30619256707|'JAJOMAR S A'|'Dom. Estudio 9751'|'Dom. Recep.  1703'|'Honorarios 30619256707: oct 2025 - oct 2025'|10|86863|0|868630|5|182412,3|1051042,3|||||''|0|0|0</v>
      </c>
    </row>
    <row r="214" customFormat="false" ht="12.75" hidden="false" customHeight="false" outlineLevel="0" collapsed="false">
      <c r="A214" s="5" t="s">
        <v>88</v>
      </c>
      <c r="B214" s="1" t="n">
        <v>30650940667</v>
      </c>
      <c r="C214" s="5" t="s">
        <v>38</v>
      </c>
      <c r="D214" s="5" t="s">
        <v>39</v>
      </c>
      <c r="E214" s="1" t="n">
        <v>114</v>
      </c>
      <c r="F214" s="6" t="n">
        <f aca="true">TODAY()</f>
        <v>45979</v>
      </c>
      <c r="G214" s="7" t="n">
        <f aca="false">DATE(YEAR(H214),MONTH(H214),1)</f>
        <v>45931</v>
      </c>
      <c r="H214" s="7" t="n">
        <f aca="false">EOMONTH(F214,-1)</f>
        <v>45961</v>
      </c>
      <c r="I214" s="7" t="n">
        <f aca="false">F214</f>
        <v>45979</v>
      </c>
      <c r="J214" s="1" t="n">
        <v>2</v>
      </c>
      <c r="K214" s="5" t="s">
        <v>40</v>
      </c>
      <c r="L214" s="8" t="str">
        <f aca="false">IF(K214="","",RIGHT(K214,1))</f>
        <v>A</v>
      </c>
      <c r="M214" s="5" t="s">
        <v>54</v>
      </c>
      <c r="N214" s="5" t="s">
        <v>42</v>
      </c>
      <c r="O214" s="5" t="s">
        <v>43</v>
      </c>
      <c r="P214" s="8" t="str">
        <f aca="false">IF(K214="","",VLOOKUP(O214,CondicionReceptor!$B$2:$D$12,3,0))</f>
        <v>A;M;C</v>
      </c>
      <c r="Q214" s="5" t="s">
        <v>44</v>
      </c>
      <c r="R214" s="1" t="n">
        <v>20100325048</v>
      </c>
      <c r="S214" s="5" t="s">
        <v>202</v>
      </c>
      <c r="T214" s="1" t="str">
        <f aca="false">"Dom. Estudio "&amp;RANDBETWEEN(1,10000)</f>
        <v>Dom. Estudio 2104</v>
      </c>
      <c r="U214" s="1" t="str">
        <f aca="false">"Dom. Recep.  "&amp;RANDBETWEEN(1,10000)</f>
        <v>Dom. Recep.  7019</v>
      </c>
      <c r="V214" s="1" t="str">
        <f aca="false">"Honorarios "&amp;R214&amp;": "&amp;TEXT(G214,"mmm")&amp;" "&amp;YEAR(G214)&amp;" - "&amp;TEXT(H214,"mmm")&amp;" "&amp;YEAR(H214)</f>
        <v>Honorarios 20100325048: oct 2025 - oct 2025</v>
      </c>
      <c r="W214" s="9" t="n">
        <f aca="false">ROUND(RANDBETWEEN(100,5000)/100,0)</f>
        <v>20</v>
      </c>
      <c r="X214" s="9" t="n">
        <v>86863</v>
      </c>
      <c r="Z214" s="9" t="n">
        <f aca="false">ROUND(W214*X214-Y214,2)</f>
        <v>1737260</v>
      </c>
      <c r="AA214" s="10" t="n">
        <v>0.21</v>
      </c>
      <c r="AB214" s="11" t="n">
        <f aca="false">ROUND(IFERROR(Z214*AA214,0),2)</f>
        <v>364824.6</v>
      </c>
      <c r="AC214" s="11" t="n">
        <f aca="false">AB214+Z214</f>
        <v>2102084.6</v>
      </c>
      <c r="AD214" s="5"/>
      <c r="AE214" s="12"/>
      <c r="AF214" s="12"/>
      <c r="AG214" s="13"/>
      <c r="AH214" s="12"/>
      <c r="AI214" s="12"/>
      <c r="AJ214" s="14"/>
      <c r="AK214" s="9" t="n">
        <f aca="false">AI214*AJ214</f>
        <v>0</v>
      </c>
      <c r="AM214" s="15" t="str">
        <f aca="false">+A214</f>
        <v>NO</v>
      </c>
      <c r="AN214" s="15" t="n">
        <f aca="false">+B214</f>
        <v>30650940667</v>
      </c>
      <c r="AO214" s="15" t="str">
        <f aca="false">+C214</f>
        <v>Bustos &amp; Hope SH</v>
      </c>
      <c r="AP214" s="15" t="str">
        <f aca="false">+D214</f>
        <v>Responsable Inscripto</v>
      </c>
      <c r="AQ214" s="15" t="n">
        <f aca="false">E214</f>
        <v>114</v>
      </c>
      <c r="AR214" s="15" t="str">
        <f aca="false">TEXT(DAY(F214),"00")&amp;"/"&amp;TEXT(MONTH(F214),"00")&amp;"/"&amp;YEAR(F214)</f>
        <v>18/11/2025</v>
      </c>
      <c r="AS214" s="15" t="str">
        <f aca="false">TEXT(DAY(G214),"00")&amp;"/"&amp;TEXT(MONTH(G214),"00")&amp;"/"&amp;YEAR(G214)</f>
        <v>01/10/2025</v>
      </c>
      <c r="AT214" s="15" t="str">
        <f aca="false">TEXT(DAY(H214),"00")&amp;"/"&amp;TEXT(MONTH(H214),"00")&amp;"/"&amp;YEAR(H214)</f>
        <v>31/10/2025</v>
      </c>
      <c r="AU214" s="15" t="str">
        <f aca="false">TEXT(DAY(I214),"00")&amp;"/"&amp;TEXT(MONTH(I214),"00")&amp;"/"&amp;YEAR(I214)</f>
        <v>18/11/2025</v>
      </c>
      <c r="AV214" s="15" t="n">
        <f aca="false">IF(J214="","",J214)</f>
        <v>2</v>
      </c>
      <c r="AW214" s="15" t="n">
        <f aca="false">IFERROR(VLOOKUP(K214,TiposComprobantes!$B$2:$C$37,2,0),"")</f>
        <v>1</v>
      </c>
      <c r="AX214" s="15" t="n">
        <f aca="false">IFERROR(VLOOKUP(M214,TipoConceptos!$B$2:$C$4,2,0),"")</f>
        <v>2</v>
      </c>
      <c r="AY214" s="15" t="str">
        <f aca="false">N214</f>
        <v>Cuenta Corriente</v>
      </c>
      <c r="AZ214" s="15" t="n">
        <f aca="false">IFERROR(VLOOKUP(O214,CondicionReceptor!$B$2:$C$12,2,0),0)</f>
        <v>1</v>
      </c>
      <c r="BA214" s="15" t="n">
        <f aca="false">IFERROR(VLOOKUP(Q214,TiposDocumentos!$B$2:$C$37,2,0),99)</f>
        <v>80</v>
      </c>
      <c r="BB214" s="15" t="n">
        <f aca="false">R214</f>
        <v>20100325048</v>
      </c>
      <c r="BC214" s="15" t="str">
        <f aca="false">IF(S214="","",S214)</f>
        <v>JOULIA EMILIO CESAR</v>
      </c>
      <c r="BD214" s="15" t="str">
        <f aca="false">IF(T214="","",T214)</f>
        <v>Dom. Estudio 2104</v>
      </c>
      <c r="BE214" s="15" t="str">
        <f aca="false">IF(U214="","",U214)</f>
        <v>Dom. Recep.  7019</v>
      </c>
      <c r="BF214" s="15" t="str">
        <f aca="false">IF(V214="","",V214)</f>
        <v>Honorarios 20100325048: oct 2025 - oct 2025</v>
      </c>
      <c r="BG214" s="11" t="n">
        <f aca="false">IF(W214="","",W214)</f>
        <v>20</v>
      </c>
      <c r="BH214" s="11" t="n">
        <f aca="false">IF(X214="","",X214)</f>
        <v>86863</v>
      </c>
      <c r="BI214" s="15" t="n">
        <f aca="false">IF(Y214="",0,Y214)</f>
        <v>0</v>
      </c>
      <c r="BJ214" s="11" t="n">
        <f aca="false">IF(Z214="","",Z214)</f>
        <v>1737260</v>
      </c>
      <c r="BK214" s="15" t="n">
        <f aca="false">VLOOKUP(AA214,TiposIVA!$B$2:$C$11,2,0)</f>
        <v>5</v>
      </c>
      <c r="BL214" s="11" t="n">
        <f aca="false">IF(AB214="","",AB214)</f>
        <v>364824.6</v>
      </c>
      <c r="BM214" s="11" t="n">
        <f aca="false">IF(AC214="","",AC214)</f>
        <v>2102084.6</v>
      </c>
      <c r="BN214" s="16" t="str">
        <f aca="false">IFERROR(VLOOKUP(AD214,TiposComprobantes!$B$2:$C$37,2,0),"")</f>
        <v/>
      </c>
      <c r="BO214" s="16" t="str">
        <f aca="false">IF(AE214="","",AE214)</f>
        <v/>
      </c>
      <c r="BP214" s="16" t="str">
        <f aca="false">IF(AF214="","",AF214)</f>
        <v/>
      </c>
      <c r="BQ214" s="16" t="str">
        <f aca="false">IFERROR(VLOOKUP(AG214,TiposTributos!$B$1:$C$12,2,0),"")</f>
        <v/>
      </c>
      <c r="BR214" s="16" t="str">
        <f aca="false">IF(AH214="","",AH214)</f>
        <v/>
      </c>
      <c r="BS214" s="11" t="n">
        <f aca="false">AI214</f>
        <v>0</v>
      </c>
      <c r="BT214" s="11" t="n">
        <f aca="false">AJ214*100</f>
        <v>0</v>
      </c>
      <c r="BU214" s="11" t="n">
        <f aca="false">AK214</f>
        <v>0</v>
      </c>
      <c r="BW214" s="15" t="str">
        <f aca="false">IF(F214="","",CONCATENATE(AM214,"|'",AN214,"'|'",AO214,"'|'",AP214,"'|'",AQ214,"'|'",AR214,"'|'",AS214,"'|'",AT214,"'|'",AU214,"'|",AV214,"|",AW214,"|",AX214,"|'",AY214,"'|",AZ214,"|",BA214,"|",BB214,"|'",BC214,"'|'",BD214,"'|'",BE214,"'|'",BF214,"'|",BG214,"|",BH214,"|",BI214,"|",BJ214,"|",BK214,"|",BL214,"|",BM214,"|",BN214,"|",BO214,"|",BP214,"|",BQ214,"|'",BR214,"'|",BS214,"|",BT214,"|",BU214))</f>
        <v>NO|'30650940667'|'Bustos &amp; Hope SH'|'Responsable Inscripto'|'114'|'18/11/2025'|'01/10/2025'|'31/10/2025'|'18/11/2025'|2|1|2|'Cuenta Corriente'|1|80|20100325048|'JOULIA EMILIO CESAR'|'Dom. Estudio 2104'|'Dom. Recep.  7019'|'Honorarios 20100325048: oct 2025 - oct 2025'|20|86863|0|1737260|5|364824,6|2102084,6|||||''|0|0|0</v>
      </c>
    </row>
    <row r="215" customFormat="false" ht="12.75" hidden="false" customHeight="false" outlineLevel="0" collapsed="false">
      <c r="A215" s="5" t="s">
        <v>88</v>
      </c>
      <c r="B215" s="1" t="n">
        <v>30650940667</v>
      </c>
      <c r="C215" s="5" t="s">
        <v>38</v>
      </c>
      <c r="D215" s="5" t="s">
        <v>39</v>
      </c>
      <c r="E215" s="1" t="n">
        <v>115</v>
      </c>
      <c r="F215" s="6" t="n">
        <f aca="true">TODAY()</f>
        <v>45979</v>
      </c>
      <c r="G215" s="7" t="n">
        <f aca="false">DATE(YEAR(H215),MONTH(H215),1)</f>
        <v>45931</v>
      </c>
      <c r="H215" s="7" t="n">
        <f aca="false">EOMONTH(F215,-1)</f>
        <v>45961</v>
      </c>
      <c r="I215" s="7" t="n">
        <f aca="false">F215</f>
        <v>45979</v>
      </c>
      <c r="J215" s="1" t="n">
        <v>2</v>
      </c>
      <c r="K215" s="5" t="s">
        <v>40</v>
      </c>
      <c r="L215" s="8" t="str">
        <f aca="false">IF(K215="","",RIGHT(K215,1))</f>
        <v>A</v>
      </c>
      <c r="M215" s="5" t="s">
        <v>54</v>
      </c>
      <c r="N215" s="5" t="s">
        <v>42</v>
      </c>
      <c r="O215" s="5" t="s">
        <v>43</v>
      </c>
      <c r="P215" s="8" t="str">
        <f aca="false">IF(K215="","",VLOOKUP(O215,CondicionReceptor!$B$2:$D$12,3,0))</f>
        <v>A;M;C</v>
      </c>
      <c r="Q215" s="5" t="s">
        <v>44</v>
      </c>
      <c r="R215" s="1" t="n">
        <v>33712370829</v>
      </c>
      <c r="S215" s="5" t="s">
        <v>126</v>
      </c>
      <c r="T215" s="1" t="str">
        <f aca="false">"Dom. Estudio "&amp;RANDBETWEEN(1,10000)</f>
        <v>Dom. Estudio 7301</v>
      </c>
      <c r="U215" s="1" t="str">
        <f aca="false">"Dom. Recep.  "&amp;RANDBETWEEN(1,10000)</f>
        <v>Dom. Recep.  9834</v>
      </c>
      <c r="V215" s="1" t="str">
        <f aca="false">"Honorarios "&amp;R215&amp;": "&amp;TEXT(G215,"mmm")&amp;" "&amp;YEAR(G215)&amp;" - "&amp;TEXT(H215,"mmm")&amp;" "&amp;YEAR(H215)</f>
        <v>Honorarios 33712370829: oct 2025 - oct 2025</v>
      </c>
      <c r="W215" s="9" t="n">
        <f aca="false">ROUND(RANDBETWEEN(100,5000)/100,0)</f>
        <v>31</v>
      </c>
      <c r="X215" s="9" t="n">
        <v>86863</v>
      </c>
      <c r="Z215" s="9" t="n">
        <f aca="false">ROUND(W215*X215-Y215,2)</f>
        <v>2692753</v>
      </c>
      <c r="AA215" s="10" t="n">
        <v>0.21</v>
      </c>
      <c r="AB215" s="11" t="n">
        <f aca="false">ROUND(IFERROR(Z215*AA215,0),2)</f>
        <v>565478.13</v>
      </c>
      <c r="AC215" s="11" t="n">
        <f aca="false">AB215+Z215</f>
        <v>3258231.13</v>
      </c>
      <c r="AD215" s="5"/>
      <c r="AE215" s="12"/>
      <c r="AF215" s="12"/>
      <c r="AG215" s="13"/>
      <c r="AH215" s="12"/>
      <c r="AI215" s="12"/>
      <c r="AJ215" s="14"/>
      <c r="AK215" s="9" t="n">
        <f aca="false">AI215*AJ215</f>
        <v>0</v>
      </c>
      <c r="AM215" s="15" t="str">
        <f aca="false">+A215</f>
        <v>NO</v>
      </c>
      <c r="AN215" s="15" t="n">
        <f aca="false">+B215</f>
        <v>30650940667</v>
      </c>
      <c r="AO215" s="15" t="str">
        <f aca="false">+C215</f>
        <v>Bustos &amp; Hope SH</v>
      </c>
      <c r="AP215" s="15" t="str">
        <f aca="false">+D215</f>
        <v>Responsable Inscripto</v>
      </c>
      <c r="AQ215" s="15" t="n">
        <f aca="false">E215</f>
        <v>115</v>
      </c>
      <c r="AR215" s="15" t="str">
        <f aca="false">TEXT(DAY(F215),"00")&amp;"/"&amp;TEXT(MONTH(F215),"00")&amp;"/"&amp;YEAR(F215)</f>
        <v>18/11/2025</v>
      </c>
      <c r="AS215" s="15" t="str">
        <f aca="false">TEXT(DAY(G215),"00")&amp;"/"&amp;TEXT(MONTH(G215),"00")&amp;"/"&amp;YEAR(G215)</f>
        <v>01/10/2025</v>
      </c>
      <c r="AT215" s="15" t="str">
        <f aca="false">TEXT(DAY(H215),"00")&amp;"/"&amp;TEXT(MONTH(H215),"00")&amp;"/"&amp;YEAR(H215)</f>
        <v>31/10/2025</v>
      </c>
      <c r="AU215" s="15" t="str">
        <f aca="false">TEXT(DAY(I215),"00")&amp;"/"&amp;TEXT(MONTH(I215),"00")&amp;"/"&amp;YEAR(I215)</f>
        <v>18/11/2025</v>
      </c>
      <c r="AV215" s="15" t="n">
        <f aca="false">IF(J215="","",J215)</f>
        <v>2</v>
      </c>
      <c r="AW215" s="15" t="n">
        <f aca="false">IFERROR(VLOOKUP(K215,TiposComprobantes!$B$2:$C$37,2,0),"")</f>
        <v>1</v>
      </c>
      <c r="AX215" s="15" t="n">
        <f aca="false">IFERROR(VLOOKUP(M215,TipoConceptos!$B$2:$C$4,2,0),"")</f>
        <v>2</v>
      </c>
      <c r="AY215" s="15" t="str">
        <f aca="false">N215</f>
        <v>Cuenta Corriente</v>
      </c>
      <c r="AZ215" s="15" t="n">
        <f aca="false">IFERROR(VLOOKUP(O215,CondicionReceptor!$B$2:$C$12,2,0),0)</f>
        <v>1</v>
      </c>
      <c r="BA215" s="15" t="n">
        <f aca="false">IFERROR(VLOOKUP(Q215,TiposDocumentos!$B$2:$C$37,2,0),99)</f>
        <v>80</v>
      </c>
      <c r="BB215" s="15" t="n">
        <f aca="false">R215</f>
        <v>33712370829</v>
      </c>
      <c r="BC215" s="15" t="str">
        <f aca="false">IF(S215="","",S215)</f>
        <v>KM 0 S.A</v>
      </c>
      <c r="BD215" s="15" t="str">
        <f aca="false">IF(T215="","",T215)</f>
        <v>Dom. Estudio 7301</v>
      </c>
      <c r="BE215" s="15" t="str">
        <f aca="false">IF(U215="","",U215)</f>
        <v>Dom. Recep.  9834</v>
      </c>
      <c r="BF215" s="15" t="str">
        <f aca="false">IF(V215="","",V215)</f>
        <v>Honorarios 33712370829: oct 2025 - oct 2025</v>
      </c>
      <c r="BG215" s="11" t="n">
        <f aca="false">IF(W215="","",W215)</f>
        <v>31</v>
      </c>
      <c r="BH215" s="11" t="n">
        <f aca="false">IF(X215="","",X215)</f>
        <v>86863</v>
      </c>
      <c r="BI215" s="15" t="n">
        <f aca="false">IF(Y215="",0,Y215)</f>
        <v>0</v>
      </c>
      <c r="BJ215" s="11" t="n">
        <f aca="false">IF(Z215="","",Z215)</f>
        <v>2692753</v>
      </c>
      <c r="BK215" s="15" t="n">
        <f aca="false">VLOOKUP(AA215,TiposIVA!$B$2:$C$11,2,0)</f>
        <v>5</v>
      </c>
      <c r="BL215" s="11" t="n">
        <f aca="false">IF(AB215="","",AB215)</f>
        <v>565478.13</v>
      </c>
      <c r="BM215" s="11" t="n">
        <f aca="false">IF(AC215="","",AC215)</f>
        <v>3258231.13</v>
      </c>
      <c r="BN215" s="16" t="str">
        <f aca="false">IFERROR(VLOOKUP(AD215,TiposComprobantes!$B$2:$C$37,2,0),"")</f>
        <v/>
      </c>
      <c r="BO215" s="16" t="str">
        <f aca="false">IF(AE215="","",AE215)</f>
        <v/>
      </c>
      <c r="BP215" s="16" t="str">
        <f aca="false">IF(AF215="","",AF215)</f>
        <v/>
      </c>
      <c r="BQ215" s="16" t="str">
        <f aca="false">IFERROR(VLOOKUP(AG215,TiposTributos!$B$1:$C$12,2,0),"")</f>
        <v/>
      </c>
      <c r="BR215" s="16" t="str">
        <f aca="false">IF(AH215="","",AH215)</f>
        <v/>
      </c>
      <c r="BS215" s="11" t="n">
        <f aca="false">AI215</f>
        <v>0</v>
      </c>
      <c r="BT215" s="11" t="n">
        <f aca="false">AJ215*100</f>
        <v>0</v>
      </c>
      <c r="BU215" s="11" t="n">
        <f aca="false">AK215</f>
        <v>0</v>
      </c>
      <c r="BW215" s="15" t="str">
        <f aca="false">IF(F215="","",CONCATENATE(AM215,"|'",AN215,"'|'",AO215,"'|'",AP215,"'|'",AQ215,"'|'",AR215,"'|'",AS215,"'|'",AT215,"'|'",AU215,"'|",AV215,"|",AW215,"|",AX215,"|'",AY215,"'|",AZ215,"|",BA215,"|",BB215,"|'",BC215,"'|'",BD215,"'|'",BE215,"'|'",BF215,"'|",BG215,"|",BH215,"|",BI215,"|",BJ215,"|",BK215,"|",BL215,"|",BM215,"|",BN215,"|",BO215,"|",BP215,"|",BQ215,"|'",BR215,"'|",BS215,"|",BT215,"|",BU215))</f>
        <v>NO|'30650940667'|'Bustos &amp; Hope SH'|'Responsable Inscripto'|'115'|'18/11/2025'|'01/10/2025'|'31/10/2025'|'18/11/2025'|2|1|2|'Cuenta Corriente'|1|80|33712370829|'KM 0 S.A'|'Dom. Estudio 7301'|'Dom. Recep.  9834'|'Honorarios 33712370829: oct 2025 - oct 2025'|31|86863|0|2692753|5|565478,13|3258231,13|||||''|0|0|0</v>
      </c>
    </row>
    <row r="216" customFormat="false" ht="12.75" hidden="false" customHeight="false" outlineLevel="0" collapsed="false">
      <c r="A216" s="5" t="s">
        <v>88</v>
      </c>
      <c r="B216" s="1" t="n">
        <v>30650940667</v>
      </c>
      <c r="C216" s="5" t="s">
        <v>38</v>
      </c>
      <c r="D216" s="5" t="s">
        <v>39</v>
      </c>
      <c r="E216" s="1" t="n">
        <v>116</v>
      </c>
      <c r="F216" s="6" t="n">
        <f aca="true">TODAY()</f>
        <v>45979</v>
      </c>
      <c r="G216" s="7" t="n">
        <f aca="false">DATE(YEAR(H216),MONTH(H216),1)</f>
        <v>45931</v>
      </c>
      <c r="H216" s="7" t="n">
        <f aca="false">EOMONTH(F216,-1)</f>
        <v>45961</v>
      </c>
      <c r="I216" s="7" t="n">
        <f aca="false">F216</f>
        <v>45979</v>
      </c>
      <c r="J216" s="1" t="n">
        <v>2</v>
      </c>
      <c r="K216" s="5" t="s">
        <v>53</v>
      </c>
      <c r="L216" s="8" t="str">
        <f aca="false">IF(K216="","",RIGHT(K216,1))</f>
        <v>B</v>
      </c>
      <c r="M216" s="5" t="s">
        <v>54</v>
      </c>
      <c r="N216" s="5" t="s">
        <v>42</v>
      </c>
      <c r="O216" s="5" t="s">
        <v>56</v>
      </c>
      <c r="P216" s="8" t="str">
        <f aca="false">IF(K216="","",VLOOKUP(O216,CondicionReceptor!$B$2:$D$12,3,0))</f>
        <v>B;C</v>
      </c>
      <c r="Q216" s="5" t="s">
        <v>44</v>
      </c>
      <c r="R216" s="1" t="n">
        <v>27045207388</v>
      </c>
      <c r="S216" s="5" t="s">
        <v>203</v>
      </c>
      <c r="T216" s="1" t="str">
        <f aca="false">"Dom. Estudio "&amp;RANDBETWEEN(1,10000)</f>
        <v>Dom. Estudio 1193</v>
      </c>
      <c r="U216" s="1" t="str">
        <f aca="false">"Dom. Recep.  "&amp;RANDBETWEEN(1,10000)</f>
        <v>Dom. Recep.  7869</v>
      </c>
      <c r="V216" s="1" t="str">
        <f aca="false">"Honorarios "&amp;R216&amp;": "&amp;TEXT(G216,"mmm")&amp;" "&amp;YEAR(G216)&amp;" - "&amp;TEXT(H216,"mmm")&amp;" "&amp;YEAR(H216)</f>
        <v>Honorarios 27045207388: oct 2025 - oct 2025</v>
      </c>
      <c r="W216" s="9" t="n">
        <f aca="false">ROUND(RANDBETWEEN(100,5000)/100,0)</f>
        <v>7</v>
      </c>
      <c r="X216" s="9" t="n">
        <v>86863</v>
      </c>
      <c r="Z216" s="9" t="n">
        <f aca="false">ROUND(W216*X216-Y216,2)</f>
        <v>608041</v>
      </c>
      <c r="AA216" s="10" t="n">
        <v>0.21</v>
      </c>
      <c r="AB216" s="11" t="n">
        <f aca="false">ROUND(IFERROR(Z216*AA216,0),2)</f>
        <v>127688.61</v>
      </c>
      <c r="AC216" s="11" t="n">
        <f aca="false">AB216+Z216</f>
        <v>735729.61</v>
      </c>
      <c r="AD216" s="5"/>
      <c r="AE216" s="12"/>
      <c r="AF216" s="12"/>
      <c r="AG216" s="13"/>
      <c r="AH216" s="12"/>
      <c r="AI216" s="12"/>
      <c r="AJ216" s="14"/>
      <c r="AK216" s="9" t="n">
        <f aca="false">AI216*AJ216</f>
        <v>0</v>
      </c>
      <c r="AM216" s="15" t="str">
        <f aca="false">+A216</f>
        <v>NO</v>
      </c>
      <c r="AN216" s="15" t="n">
        <f aca="false">+B216</f>
        <v>30650940667</v>
      </c>
      <c r="AO216" s="15" t="str">
        <f aca="false">+C216</f>
        <v>Bustos &amp; Hope SH</v>
      </c>
      <c r="AP216" s="15" t="str">
        <f aca="false">+D216</f>
        <v>Responsable Inscripto</v>
      </c>
      <c r="AQ216" s="15" t="n">
        <f aca="false">E216</f>
        <v>116</v>
      </c>
      <c r="AR216" s="15" t="str">
        <f aca="false">TEXT(DAY(F216),"00")&amp;"/"&amp;TEXT(MONTH(F216),"00")&amp;"/"&amp;YEAR(F216)</f>
        <v>18/11/2025</v>
      </c>
      <c r="AS216" s="15" t="str">
        <f aca="false">TEXT(DAY(G216),"00")&amp;"/"&amp;TEXT(MONTH(G216),"00")&amp;"/"&amp;YEAR(G216)</f>
        <v>01/10/2025</v>
      </c>
      <c r="AT216" s="15" t="str">
        <f aca="false">TEXT(DAY(H216),"00")&amp;"/"&amp;TEXT(MONTH(H216),"00")&amp;"/"&amp;YEAR(H216)</f>
        <v>31/10/2025</v>
      </c>
      <c r="AU216" s="15" t="str">
        <f aca="false">TEXT(DAY(I216),"00")&amp;"/"&amp;TEXT(MONTH(I216),"00")&amp;"/"&amp;YEAR(I216)</f>
        <v>18/11/2025</v>
      </c>
      <c r="AV216" s="15" t="n">
        <f aca="false">IF(J216="","",J216)</f>
        <v>2</v>
      </c>
      <c r="AW216" s="15" t="n">
        <f aca="false">IFERROR(VLOOKUP(K216,TiposComprobantes!$B$2:$C$37,2,0),"")</f>
        <v>6</v>
      </c>
      <c r="AX216" s="15" t="n">
        <f aca="false">IFERROR(VLOOKUP(M216,TipoConceptos!$B$2:$C$4,2,0),"")</f>
        <v>2</v>
      </c>
      <c r="AY216" s="15" t="str">
        <f aca="false">N216</f>
        <v>Cuenta Corriente</v>
      </c>
      <c r="AZ216" s="15" t="n">
        <f aca="false">IFERROR(VLOOKUP(O216,CondicionReceptor!$B$2:$C$12,2,0),0)</f>
        <v>5</v>
      </c>
      <c r="BA216" s="15" t="n">
        <f aca="false">IFERROR(VLOOKUP(Q216,TiposDocumentos!$B$2:$C$37,2,0),99)</f>
        <v>80</v>
      </c>
      <c r="BB216" s="15" t="n">
        <f aca="false">R216</f>
        <v>27045207388</v>
      </c>
      <c r="BC216" s="15" t="str">
        <f aca="false">IF(S216="","",S216)</f>
        <v>KRUZELNISKI ANA MARIA</v>
      </c>
      <c r="BD216" s="15" t="str">
        <f aca="false">IF(T216="","",T216)</f>
        <v>Dom. Estudio 1193</v>
      </c>
      <c r="BE216" s="15" t="str">
        <f aca="false">IF(U216="","",U216)</f>
        <v>Dom. Recep.  7869</v>
      </c>
      <c r="BF216" s="15" t="str">
        <f aca="false">IF(V216="","",V216)</f>
        <v>Honorarios 27045207388: oct 2025 - oct 2025</v>
      </c>
      <c r="BG216" s="11" t="n">
        <f aca="false">IF(W216="","",W216)</f>
        <v>7</v>
      </c>
      <c r="BH216" s="11" t="n">
        <f aca="false">IF(X216="","",X216)</f>
        <v>86863</v>
      </c>
      <c r="BI216" s="15" t="n">
        <f aca="false">IF(Y216="",0,Y216)</f>
        <v>0</v>
      </c>
      <c r="BJ216" s="11" t="n">
        <f aca="false">IF(Z216="","",Z216)</f>
        <v>608041</v>
      </c>
      <c r="BK216" s="15" t="n">
        <f aca="false">VLOOKUP(AA216,TiposIVA!$B$2:$C$11,2,0)</f>
        <v>5</v>
      </c>
      <c r="BL216" s="11" t="n">
        <f aca="false">IF(AB216="","",AB216)</f>
        <v>127688.61</v>
      </c>
      <c r="BM216" s="11" t="n">
        <f aca="false">IF(AC216="","",AC216)</f>
        <v>735729.61</v>
      </c>
      <c r="BN216" s="16" t="str">
        <f aca="false">IFERROR(VLOOKUP(AD216,TiposComprobantes!$B$2:$C$37,2,0),"")</f>
        <v/>
      </c>
      <c r="BO216" s="16" t="str">
        <f aca="false">IF(AE216="","",AE216)</f>
        <v/>
      </c>
      <c r="BP216" s="16" t="str">
        <f aca="false">IF(AF216="","",AF216)</f>
        <v/>
      </c>
      <c r="BQ216" s="16" t="str">
        <f aca="false">IFERROR(VLOOKUP(AG216,TiposTributos!$B$1:$C$12,2,0),"")</f>
        <v/>
      </c>
      <c r="BR216" s="16" t="str">
        <f aca="false">IF(AH216="","",AH216)</f>
        <v/>
      </c>
      <c r="BS216" s="11" t="n">
        <f aca="false">AI216</f>
        <v>0</v>
      </c>
      <c r="BT216" s="11" t="n">
        <f aca="false">AJ216*100</f>
        <v>0</v>
      </c>
      <c r="BU216" s="11" t="n">
        <f aca="false">AK216</f>
        <v>0</v>
      </c>
      <c r="BW216" s="15" t="str">
        <f aca="false">IF(F216="","",CONCATENATE(AM216,"|'",AN216,"'|'",AO216,"'|'",AP216,"'|'",AQ216,"'|'",AR216,"'|'",AS216,"'|'",AT216,"'|'",AU216,"'|",AV216,"|",AW216,"|",AX216,"|'",AY216,"'|",AZ216,"|",BA216,"|",BB216,"|'",BC216,"'|'",BD216,"'|'",BE216,"'|'",BF216,"'|",BG216,"|",BH216,"|",BI216,"|",BJ216,"|",BK216,"|",BL216,"|",BM216,"|",BN216,"|",BO216,"|",BP216,"|",BQ216,"|'",BR216,"'|",BS216,"|",BT216,"|",BU216))</f>
        <v>NO|'30650940667'|'Bustos &amp; Hope SH'|'Responsable Inscripto'|'116'|'18/11/2025'|'01/10/2025'|'31/10/2025'|'18/11/2025'|2|6|2|'Cuenta Corriente'|5|80|27045207388|'KRUZELNISKI ANA MARIA'|'Dom. Estudio 1193'|'Dom. Recep.  7869'|'Honorarios 27045207388: oct 2025 - oct 2025'|7|86863|0|608041|5|127688,61|735729,61|||||''|0|0|0</v>
      </c>
    </row>
    <row r="217" customFormat="false" ht="12.75" hidden="false" customHeight="false" outlineLevel="0" collapsed="false">
      <c r="A217" s="5" t="s">
        <v>88</v>
      </c>
      <c r="B217" s="1" t="n">
        <v>30650940667</v>
      </c>
      <c r="C217" s="5" t="s">
        <v>38</v>
      </c>
      <c r="D217" s="5" t="s">
        <v>39</v>
      </c>
      <c r="E217" s="1" t="n">
        <v>117</v>
      </c>
      <c r="F217" s="6" t="n">
        <f aca="true">TODAY()</f>
        <v>45979</v>
      </c>
      <c r="G217" s="7" t="n">
        <f aca="false">DATE(YEAR(H217),MONTH(H217),1)</f>
        <v>45931</v>
      </c>
      <c r="H217" s="7" t="n">
        <f aca="false">EOMONTH(F217,-1)</f>
        <v>45961</v>
      </c>
      <c r="I217" s="7" t="n">
        <f aca="false">F217</f>
        <v>45979</v>
      </c>
      <c r="J217" s="1" t="n">
        <v>2</v>
      </c>
      <c r="K217" s="5" t="s">
        <v>40</v>
      </c>
      <c r="L217" s="8" t="str">
        <f aca="false">IF(K217="","",RIGHT(K217,1))</f>
        <v>A</v>
      </c>
      <c r="M217" s="5" t="s">
        <v>54</v>
      </c>
      <c r="N217" s="5" t="s">
        <v>42</v>
      </c>
      <c r="O217" s="5" t="s">
        <v>128</v>
      </c>
      <c r="P217" s="8" t="str">
        <f aca="false">IF(K217="","",VLOOKUP(O217,CondicionReceptor!$B$2:$D$12,3,0))</f>
        <v>A;M;C</v>
      </c>
      <c r="Q217" s="5" t="s">
        <v>44</v>
      </c>
      <c r="R217" s="1" t="n">
        <v>27222731416</v>
      </c>
      <c r="S217" s="5" t="s">
        <v>204</v>
      </c>
      <c r="T217" s="1" t="str">
        <f aca="false">"Dom. Estudio "&amp;RANDBETWEEN(1,10000)</f>
        <v>Dom. Estudio 7984</v>
      </c>
      <c r="U217" s="1" t="str">
        <f aca="false">"Dom. Recep.  "&amp;RANDBETWEEN(1,10000)</f>
        <v>Dom. Recep.  2089</v>
      </c>
      <c r="V217" s="1" t="str">
        <f aca="false">"Honorarios "&amp;R217&amp;": "&amp;TEXT(G217,"mmm")&amp;" "&amp;YEAR(G217)&amp;" - "&amp;TEXT(H217,"mmm")&amp;" "&amp;YEAR(H217)</f>
        <v>Honorarios 27222731416: oct 2025 - oct 2025</v>
      </c>
      <c r="W217" s="9" t="n">
        <f aca="false">ROUND(RANDBETWEEN(100,5000)/100,0)</f>
        <v>31</v>
      </c>
      <c r="X217" s="9" t="n">
        <v>86863</v>
      </c>
      <c r="Z217" s="9" t="n">
        <f aca="false">ROUND(W217*X217-Y217,2)</f>
        <v>2692753</v>
      </c>
      <c r="AA217" s="10" t="n">
        <v>0.21</v>
      </c>
      <c r="AB217" s="11" t="n">
        <f aca="false">ROUND(IFERROR(Z217*AA217,0),2)</f>
        <v>565478.13</v>
      </c>
      <c r="AC217" s="11" t="n">
        <f aca="false">AB217+Z217</f>
        <v>3258231.13</v>
      </c>
      <c r="AD217" s="5"/>
      <c r="AE217" s="12"/>
      <c r="AF217" s="12"/>
      <c r="AG217" s="13"/>
      <c r="AH217" s="12"/>
      <c r="AI217" s="12"/>
      <c r="AJ217" s="14"/>
      <c r="AK217" s="9" t="n">
        <f aca="false">AI217*AJ217</f>
        <v>0</v>
      </c>
      <c r="AM217" s="15" t="str">
        <f aca="false">+A217</f>
        <v>NO</v>
      </c>
      <c r="AN217" s="15" t="n">
        <f aca="false">+B217</f>
        <v>30650940667</v>
      </c>
      <c r="AO217" s="15" t="str">
        <f aca="false">+C217</f>
        <v>Bustos &amp; Hope SH</v>
      </c>
      <c r="AP217" s="15" t="str">
        <f aca="false">+D217</f>
        <v>Responsable Inscripto</v>
      </c>
      <c r="AQ217" s="15" t="n">
        <f aca="false">E217</f>
        <v>117</v>
      </c>
      <c r="AR217" s="15" t="str">
        <f aca="false">TEXT(DAY(F217),"00")&amp;"/"&amp;TEXT(MONTH(F217),"00")&amp;"/"&amp;YEAR(F217)</f>
        <v>18/11/2025</v>
      </c>
      <c r="AS217" s="15" t="str">
        <f aca="false">TEXT(DAY(G217),"00")&amp;"/"&amp;TEXT(MONTH(G217),"00")&amp;"/"&amp;YEAR(G217)</f>
        <v>01/10/2025</v>
      </c>
      <c r="AT217" s="15" t="str">
        <f aca="false">TEXT(DAY(H217),"00")&amp;"/"&amp;TEXT(MONTH(H217),"00")&amp;"/"&amp;YEAR(H217)</f>
        <v>31/10/2025</v>
      </c>
      <c r="AU217" s="15" t="str">
        <f aca="false">TEXT(DAY(I217),"00")&amp;"/"&amp;TEXT(MONTH(I217),"00")&amp;"/"&amp;YEAR(I217)</f>
        <v>18/11/2025</v>
      </c>
      <c r="AV217" s="15" t="n">
        <f aca="false">IF(J217="","",J217)</f>
        <v>2</v>
      </c>
      <c r="AW217" s="15" t="n">
        <f aca="false">IFERROR(VLOOKUP(K217,TiposComprobantes!$B$2:$C$37,2,0),"")</f>
        <v>1</v>
      </c>
      <c r="AX217" s="15" t="n">
        <f aca="false">IFERROR(VLOOKUP(M217,TipoConceptos!$B$2:$C$4,2,0),"")</f>
        <v>2</v>
      </c>
      <c r="AY217" s="15" t="str">
        <f aca="false">N217</f>
        <v>Cuenta Corriente</v>
      </c>
      <c r="AZ217" s="15" t="n">
        <f aca="false">IFERROR(VLOOKUP(O217,CondicionReceptor!$B$2:$C$12,2,0),0)</f>
        <v>6</v>
      </c>
      <c r="BA217" s="15" t="n">
        <f aca="false">IFERROR(VLOOKUP(Q217,TiposDocumentos!$B$2:$C$37,2,0),99)</f>
        <v>80</v>
      </c>
      <c r="BB217" s="15" t="n">
        <f aca="false">R217</f>
        <v>27222731416</v>
      </c>
      <c r="BC217" s="15" t="str">
        <f aca="false">IF(S217="","",S217)</f>
        <v>LARZABAL ALICIA</v>
      </c>
      <c r="BD217" s="15" t="str">
        <f aca="false">IF(T217="","",T217)</f>
        <v>Dom. Estudio 7984</v>
      </c>
      <c r="BE217" s="15" t="str">
        <f aca="false">IF(U217="","",U217)</f>
        <v>Dom. Recep.  2089</v>
      </c>
      <c r="BF217" s="15" t="str">
        <f aca="false">IF(V217="","",V217)</f>
        <v>Honorarios 27222731416: oct 2025 - oct 2025</v>
      </c>
      <c r="BG217" s="11" t="n">
        <f aca="false">IF(W217="","",W217)</f>
        <v>31</v>
      </c>
      <c r="BH217" s="11" t="n">
        <f aca="false">IF(X217="","",X217)</f>
        <v>86863</v>
      </c>
      <c r="BI217" s="15" t="n">
        <f aca="false">IF(Y217="",0,Y217)</f>
        <v>0</v>
      </c>
      <c r="BJ217" s="11" t="n">
        <f aca="false">IF(Z217="","",Z217)</f>
        <v>2692753</v>
      </c>
      <c r="BK217" s="15" t="n">
        <f aca="false">VLOOKUP(AA217,TiposIVA!$B$2:$C$11,2,0)</f>
        <v>5</v>
      </c>
      <c r="BL217" s="11" t="n">
        <f aca="false">IF(AB217="","",AB217)</f>
        <v>565478.13</v>
      </c>
      <c r="BM217" s="11" t="n">
        <f aca="false">IF(AC217="","",AC217)</f>
        <v>3258231.13</v>
      </c>
      <c r="BN217" s="16" t="str">
        <f aca="false">IFERROR(VLOOKUP(AD217,TiposComprobantes!$B$2:$C$37,2,0),"")</f>
        <v/>
      </c>
      <c r="BO217" s="16" t="str">
        <f aca="false">IF(AE217="","",AE217)</f>
        <v/>
      </c>
      <c r="BP217" s="16" t="str">
        <f aca="false">IF(AF217="","",AF217)</f>
        <v/>
      </c>
      <c r="BQ217" s="16" t="str">
        <f aca="false">IFERROR(VLOOKUP(AG217,TiposTributos!$B$1:$C$12,2,0),"")</f>
        <v/>
      </c>
      <c r="BR217" s="16" t="str">
        <f aca="false">IF(AH217="","",AH217)</f>
        <v/>
      </c>
      <c r="BS217" s="11" t="n">
        <f aca="false">AI217</f>
        <v>0</v>
      </c>
      <c r="BT217" s="11" t="n">
        <f aca="false">AJ217*100</f>
        <v>0</v>
      </c>
      <c r="BU217" s="11" t="n">
        <f aca="false">AK217</f>
        <v>0</v>
      </c>
      <c r="BW217" s="15" t="str">
        <f aca="false">IF(F217="","",CONCATENATE(AM217,"|'",AN217,"'|'",AO217,"'|'",AP217,"'|'",AQ217,"'|'",AR217,"'|'",AS217,"'|'",AT217,"'|'",AU217,"'|",AV217,"|",AW217,"|",AX217,"|'",AY217,"'|",AZ217,"|",BA217,"|",BB217,"|'",BC217,"'|'",BD217,"'|'",BE217,"'|'",BF217,"'|",BG217,"|",BH217,"|",BI217,"|",BJ217,"|",BK217,"|",BL217,"|",BM217,"|",BN217,"|",BO217,"|",BP217,"|",BQ217,"|'",BR217,"'|",BS217,"|",BT217,"|",BU217))</f>
        <v>NO|'30650940667'|'Bustos &amp; Hope SH'|'Responsable Inscripto'|'117'|'18/11/2025'|'01/10/2025'|'31/10/2025'|'18/11/2025'|2|1|2|'Cuenta Corriente'|6|80|27222731416|'LARZABAL ALICIA'|'Dom. Estudio 7984'|'Dom. Recep.  2089'|'Honorarios 27222731416: oct 2025 - oct 2025'|31|86863|0|2692753|5|565478,13|3258231,13|||||''|0|0|0</v>
      </c>
    </row>
    <row r="218" customFormat="false" ht="12.75" hidden="false" customHeight="false" outlineLevel="0" collapsed="false">
      <c r="A218" s="5" t="s">
        <v>88</v>
      </c>
      <c r="B218" s="1" t="n">
        <v>30650940667</v>
      </c>
      <c r="C218" s="5" t="s">
        <v>38</v>
      </c>
      <c r="D218" s="5" t="s">
        <v>39</v>
      </c>
      <c r="E218" s="1" t="n">
        <v>118</v>
      </c>
      <c r="F218" s="6" t="n">
        <f aca="true">TODAY()</f>
        <v>45979</v>
      </c>
      <c r="G218" s="7" t="n">
        <f aca="false">DATE(YEAR(H218),MONTH(H218),1)</f>
        <v>45931</v>
      </c>
      <c r="H218" s="7" t="n">
        <f aca="false">EOMONTH(F218,-1)</f>
        <v>45961</v>
      </c>
      <c r="I218" s="7" t="n">
        <f aca="false">F218</f>
        <v>45979</v>
      </c>
      <c r="J218" s="1" t="n">
        <v>2</v>
      </c>
      <c r="K218" s="5" t="s">
        <v>53</v>
      </c>
      <c r="L218" s="8" t="str">
        <f aca="false">IF(K218="","",RIGHT(K218,1))</f>
        <v>B</v>
      </c>
      <c r="M218" s="5" t="s">
        <v>54</v>
      </c>
      <c r="N218" s="5" t="s">
        <v>42</v>
      </c>
      <c r="O218" s="5" t="s">
        <v>56</v>
      </c>
      <c r="P218" s="8" t="str">
        <f aca="false">IF(K218="","",VLOOKUP(O218,CondicionReceptor!$B$2:$D$12,3,0))</f>
        <v>B;C</v>
      </c>
      <c r="Q218" s="5" t="s">
        <v>44</v>
      </c>
      <c r="R218" s="1" t="n">
        <v>27058846916</v>
      </c>
      <c r="S218" s="5" t="s">
        <v>205</v>
      </c>
      <c r="T218" s="1" t="str">
        <f aca="false">"Dom. Estudio "&amp;RANDBETWEEN(1,10000)</f>
        <v>Dom. Estudio 6934</v>
      </c>
      <c r="U218" s="1" t="str">
        <f aca="false">"Dom. Recep.  "&amp;RANDBETWEEN(1,10000)</f>
        <v>Dom. Recep.  863</v>
      </c>
      <c r="V218" s="1" t="str">
        <f aca="false">"Honorarios "&amp;R218&amp;": "&amp;TEXT(G218,"mmm")&amp;" "&amp;YEAR(G218)&amp;" - "&amp;TEXT(H218,"mmm")&amp;" "&amp;YEAR(H218)</f>
        <v>Honorarios 27058846916: oct 2025 - oct 2025</v>
      </c>
      <c r="W218" s="9" t="n">
        <f aca="false">ROUND(RANDBETWEEN(100,5000)/100,0)</f>
        <v>22</v>
      </c>
      <c r="X218" s="9" t="n">
        <v>86863</v>
      </c>
      <c r="Z218" s="9" t="n">
        <f aca="false">ROUND(W218*X218-Y218,2)</f>
        <v>1910986</v>
      </c>
      <c r="AA218" s="10" t="n">
        <v>0.21</v>
      </c>
      <c r="AB218" s="11" t="n">
        <f aca="false">ROUND(IFERROR(Z218*AA218,0),2)</f>
        <v>401307.06</v>
      </c>
      <c r="AC218" s="11" t="n">
        <f aca="false">AB218+Z218</f>
        <v>2312293.06</v>
      </c>
      <c r="AD218" s="5"/>
      <c r="AE218" s="12"/>
      <c r="AF218" s="12"/>
      <c r="AG218" s="13"/>
      <c r="AH218" s="12"/>
      <c r="AI218" s="12"/>
      <c r="AJ218" s="14"/>
      <c r="AK218" s="9" t="n">
        <f aca="false">AI218*AJ218</f>
        <v>0</v>
      </c>
      <c r="AM218" s="15" t="str">
        <f aca="false">+A218</f>
        <v>NO</v>
      </c>
      <c r="AN218" s="15" t="n">
        <f aca="false">+B218</f>
        <v>30650940667</v>
      </c>
      <c r="AO218" s="15" t="str">
        <f aca="false">+C218</f>
        <v>Bustos &amp; Hope SH</v>
      </c>
      <c r="AP218" s="15" t="str">
        <f aca="false">+D218</f>
        <v>Responsable Inscripto</v>
      </c>
      <c r="AQ218" s="15" t="n">
        <f aca="false">E218</f>
        <v>118</v>
      </c>
      <c r="AR218" s="15" t="str">
        <f aca="false">TEXT(DAY(F218),"00")&amp;"/"&amp;TEXT(MONTH(F218),"00")&amp;"/"&amp;YEAR(F218)</f>
        <v>18/11/2025</v>
      </c>
      <c r="AS218" s="15" t="str">
        <f aca="false">TEXT(DAY(G218),"00")&amp;"/"&amp;TEXT(MONTH(G218),"00")&amp;"/"&amp;YEAR(G218)</f>
        <v>01/10/2025</v>
      </c>
      <c r="AT218" s="15" t="str">
        <f aca="false">TEXT(DAY(H218),"00")&amp;"/"&amp;TEXT(MONTH(H218),"00")&amp;"/"&amp;YEAR(H218)</f>
        <v>31/10/2025</v>
      </c>
      <c r="AU218" s="15" t="str">
        <f aca="false">TEXT(DAY(I218),"00")&amp;"/"&amp;TEXT(MONTH(I218),"00")&amp;"/"&amp;YEAR(I218)</f>
        <v>18/11/2025</v>
      </c>
      <c r="AV218" s="15" t="n">
        <f aca="false">IF(J218="","",J218)</f>
        <v>2</v>
      </c>
      <c r="AW218" s="15" t="n">
        <f aca="false">IFERROR(VLOOKUP(K218,TiposComprobantes!$B$2:$C$37,2,0),"")</f>
        <v>6</v>
      </c>
      <c r="AX218" s="15" t="n">
        <f aca="false">IFERROR(VLOOKUP(M218,TipoConceptos!$B$2:$C$4,2,0),"")</f>
        <v>2</v>
      </c>
      <c r="AY218" s="15" t="str">
        <f aca="false">N218</f>
        <v>Cuenta Corriente</v>
      </c>
      <c r="AZ218" s="15" t="n">
        <f aca="false">IFERROR(VLOOKUP(O218,CondicionReceptor!$B$2:$C$12,2,0),0)</f>
        <v>5</v>
      </c>
      <c r="BA218" s="15" t="n">
        <f aca="false">IFERROR(VLOOKUP(Q218,TiposDocumentos!$B$2:$C$37,2,0),99)</f>
        <v>80</v>
      </c>
      <c r="BB218" s="15" t="n">
        <f aca="false">R218</f>
        <v>27058846916</v>
      </c>
      <c r="BC218" s="15" t="str">
        <f aca="false">IF(S218="","",S218)</f>
        <v>LAZCOZ HILDA VIOLETA</v>
      </c>
      <c r="BD218" s="15" t="str">
        <f aca="false">IF(T218="","",T218)</f>
        <v>Dom. Estudio 6934</v>
      </c>
      <c r="BE218" s="15" t="str">
        <f aca="false">IF(U218="","",U218)</f>
        <v>Dom. Recep.  863</v>
      </c>
      <c r="BF218" s="15" t="str">
        <f aca="false">IF(V218="","",V218)</f>
        <v>Honorarios 27058846916: oct 2025 - oct 2025</v>
      </c>
      <c r="BG218" s="11" t="n">
        <f aca="false">IF(W218="","",W218)</f>
        <v>22</v>
      </c>
      <c r="BH218" s="11" t="n">
        <f aca="false">IF(X218="","",X218)</f>
        <v>86863</v>
      </c>
      <c r="BI218" s="15" t="n">
        <f aca="false">IF(Y218="",0,Y218)</f>
        <v>0</v>
      </c>
      <c r="BJ218" s="11" t="n">
        <f aca="false">IF(Z218="","",Z218)</f>
        <v>1910986</v>
      </c>
      <c r="BK218" s="15" t="n">
        <f aca="false">VLOOKUP(AA218,TiposIVA!$B$2:$C$11,2,0)</f>
        <v>5</v>
      </c>
      <c r="BL218" s="11" t="n">
        <f aca="false">IF(AB218="","",AB218)</f>
        <v>401307.06</v>
      </c>
      <c r="BM218" s="11" t="n">
        <f aca="false">IF(AC218="","",AC218)</f>
        <v>2312293.06</v>
      </c>
      <c r="BN218" s="16" t="str">
        <f aca="false">IFERROR(VLOOKUP(AD218,TiposComprobantes!$B$2:$C$37,2,0),"")</f>
        <v/>
      </c>
      <c r="BO218" s="16" t="str">
        <f aca="false">IF(AE218="","",AE218)</f>
        <v/>
      </c>
      <c r="BP218" s="16" t="str">
        <f aca="false">IF(AF218="","",AF218)</f>
        <v/>
      </c>
      <c r="BQ218" s="16" t="str">
        <f aca="false">IFERROR(VLOOKUP(AG218,TiposTributos!$B$1:$C$12,2,0),"")</f>
        <v/>
      </c>
      <c r="BR218" s="16" t="str">
        <f aca="false">IF(AH218="","",AH218)</f>
        <v/>
      </c>
      <c r="BS218" s="11" t="n">
        <f aca="false">AI218</f>
        <v>0</v>
      </c>
      <c r="BT218" s="11" t="n">
        <f aca="false">AJ218*100</f>
        <v>0</v>
      </c>
      <c r="BU218" s="11" t="n">
        <f aca="false">AK218</f>
        <v>0</v>
      </c>
      <c r="BW218" s="15" t="str">
        <f aca="false">IF(F218="","",CONCATENATE(AM218,"|'",AN218,"'|'",AO218,"'|'",AP218,"'|'",AQ218,"'|'",AR218,"'|'",AS218,"'|'",AT218,"'|'",AU218,"'|",AV218,"|",AW218,"|",AX218,"|'",AY218,"'|",AZ218,"|",BA218,"|",BB218,"|'",BC218,"'|'",BD218,"'|'",BE218,"'|'",BF218,"'|",BG218,"|",BH218,"|",BI218,"|",BJ218,"|",BK218,"|",BL218,"|",BM218,"|",BN218,"|",BO218,"|",BP218,"|",BQ218,"|'",BR218,"'|",BS218,"|",BT218,"|",BU218))</f>
        <v>NO|'30650940667'|'Bustos &amp; Hope SH'|'Responsable Inscripto'|'118'|'18/11/2025'|'01/10/2025'|'31/10/2025'|'18/11/2025'|2|6|2|'Cuenta Corriente'|5|80|27058846916|'LAZCOZ HILDA VIOLETA'|'Dom. Estudio 6934'|'Dom. Recep.  863'|'Honorarios 27058846916: oct 2025 - oct 2025'|22|86863|0|1910986|5|401307,06|2312293,06|||||''|0|0|0</v>
      </c>
    </row>
    <row r="219" customFormat="false" ht="12.75" hidden="false" customHeight="false" outlineLevel="0" collapsed="false">
      <c r="A219" s="5" t="s">
        <v>88</v>
      </c>
      <c r="B219" s="1" t="n">
        <v>30650940667</v>
      </c>
      <c r="C219" s="5" t="s">
        <v>38</v>
      </c>
      <c r="D219" s="5" t="s">
        <v>39</v>
      </c>
      <c r="E219" s="1" t="n">
        <v>119</v>
      </c>
      <c r="F219" s="6" t="n">
        <f aca="true">TODAY()</f>
        <v>45979</v>
      </c>
      <c r="G219" s="7" t="n">
        <f aca="false">DATE(YEAR(H219),MONTH(H219),1)</f>
        <v>45931</v>
      </c>
      <c r="H219" s="7" t="n">
        <f aca="false">EOMONTH(F219,-1)</f>
        <v>45961</v>
      </c>
      <c r="I219" s="7" t="n">
        <f aca="false">F219</f>
        <v>45979</v>
      </c>
      <c r="J219" s="1" t="n">
        <v>2</v>
      </c>
      <c r="K219" s="5" t="s">
        <v>53</v>
      </c>
      <c r="L219" s="8" t="str">
        <f aca="false">IF(K219="","",RIGHT(K219,1))</f>
        <v>B</v>
      </c>
      <c r="M219" s="5" t="s">
        <v>54</v>
      </c>
      <c r="N219" s="5" t="s">
        <v>42</v>
      </c>
      <c r="O219" s="5" t="s">
        <v>56</v>
      </c>
      <c r="P219" s="8" t="str">
        <f aca="false">IF(K219="","",VLOOKUP(O219,CondicionReceptor!$B$2:$D$12,3,0))</f>
        <v>B;C</v>
      </c>
      <c r="Q219" s="5" t="s">
        <v>44</v>
      </c>
      <c r="R219" s="1" t="n">
        <v>23385665709</v>
      </c>
      <c r="S219" s="5" t="s">
        <v>206</v>
      </c>
      <c r="T219" s="1" t="str">
        <f aca="false">"Dom. Estudio "&amp;RANDBETWEEN(1,10000)</f>
        <v>Dom. Estudio 9362</v>
      </c>
      <c r="U219" s="1" t="str">
        <f aca="false">"Dom. Recep.  "&amp;RANDBETWEEN(1,10000)</f>
        <v>Dom. Recep.  6205</v>
      </c>
      <c r="V219" s="1" t="str">
        <f aca="false">"Honorarios "&amp;R219&amp;": "&amp;TEXT(G219,"mmm")&amp;" "&amp;YEAR(G219)&amp;" - "&amp;TEXT(H219,"mmm")&amp;" "&amp;YEAR(H219)</f>
        <v>Honorarios 23385665709: oct 2025 - oct 2025</v>
      </c>
      <c r="W219" s="9" t="n">
        <f aca="false">ROUND(RANDBETWEEN(100,5000)/100,0)</f>
        <v>30</v>
      </c>
      <c r="X219" s="9" t="n">
        <v>86863</v>
      </c>
      <c r="Z219" s="9" t="n">
        <f aca="false">ROUND(W219*X219-Y219,2)</f>
        <v>2605890</v>
      </c>
      <c r="AA219" s="10" t="n">
        <v>0.21</v>
      </c>
      <c r="AB219" s="11" t="n">
        <f aca="false">ROUND(IFERROR(Z219*AA219,0),2)</f>
        <v>547236.9</v>
      </c>
      <c r="AC219" s="11" t="n">
        <f aca="false">AB219+Z219</f>
        <v>3153126.9</v>
      </c>
      <c r="AD219" s="5"/>
      <c r="AE219" s="12"/>
      <c r="AF219" s="12"/>
      <c r="AG219" s="13"/>
      <c r="AH219" s="12"/>
      <c r="AI219" s="12"/>
      <c r="AJ219" s="14"/>
      <c r="AK219" s="9" t="n">
        <f aca="false">AI219*AJ219</f>
        <v>0</v>
      </c>
      <c r="AM219" s="15" t="str">
        <f aca="false">+A219</f>
        <v>NO</v>
      </c>
      <c r="AN219" s="15" t="n">
        <f aca="false">+B219</f>
        <v>30650940667</v>
      </c>
      <c r="AO219" s="15" t="str">
        <f aca="false">+C219</f>
        <v>Bustos &amp; Hope SH</v>
      </c>
      <c r="AP219" s="15" t="str">
        <f aca="false">+D219</f>
        <v>Responsable Inscripto</v>
      </c>
      <c r="AQ219" s="15" t="n">
        <f aca="false">E219</f>
        <v>119</v>
      </c>
      <c r="AR219" s="15" t="str">
        <f aca="false">TEXT(DAY(F219),"00")&amp;"/"&amp;TEXT(MONTH(F219),"00")&amp;"/"&amp;YEAR(F219)</f>
        <v>18/11/2025</v>
      </c>
      <c r="AS219" s="15" t="str">
        <f aca="false">TEXT(DAY(G219),"00")&amp;"/"&amp;TEXT(MONTH(G219),"00")&amp;"/"&amp;YEAR(G219)</f>
        <v>01/10/2025</v>
      </c>
      <c r="AT219" s="15" t="str">
        <f aca="false">TEXT(DAY(H219),"00")&amp;"/"&amp;TEXT(MONTH(H219),"00")&amp;"/"&amp;YEAR(H219)</f>
        <v>31/10/2025</v>
      </c>
      <c r="AU219" s="15" t="str">
        <f aca="false">TEXT(DAY(I219),"00")&amp;"/"&amp;TEXT(MONTH(I219),"00")&amp;"/"&amp;YEAR(I219)</f>
        <v>18/11/2025</v>
      </c>
      <c r="AV219" s="15" t="n">
        <f aca="false">IF(J219="","",J219)</f>
        <v>2</v>
      </c>
      <c r="AW219" s="15" t="n">
        <f aca="false">IFERROR(VLOOKUP(K219,TiposComprobantes!$B$2:$C$37,2,0),"")</f>
        <v>6</v>
      </c>
      <c r="AX219" s="15" t="n">
        <f aca="false">IFERROR(VLOOKUP(M219,TipoConceptos!$B$2:$C$4,2,0),"")</f>
        <v>2</v>
      </c>
      <c r="AY219" s="15" t="str">
        <f aca="false">N219</f>
        <v>Cuenta Corriente</v>
      </c>
      <c r="AZ219" s="15" t="n">
        <f aca="false">IFERROR(VLOOKUP(O219,CondicionReceptor!$B$2:$C$12,2,0),0)</f>
        <v>5</v>
      </c>
      <c r="BA219" s="15" t="n">
        <f aca="false">IFERROR(VLOOKUP(Q219,TiposDocumentos!$B$2:$C$37,2,0),99)</f>
        <v>80</v>
      </c>
      <c r="BB219" s="15" t="n">
        <f aca="false">R219</f>
        <v>23385665709</v>
      </c>
      <c r="BC219" s="15" t="str">
        <f aca="false">IF(S219="","",S219)</f>
        <v>LINDSTROM GERMAN ARIEL</v>
      </c>
      <c r="BD219" s="15" t="str">
        <f aca="false">IF(T219="","",T219)</f>
        <v>Dom. Estudio 9362</v>
      </c>
      <c r="BE219" s="15" t="str">
        <f aca="false">IF(U219="","",U219)</f>
        <v>Dom. Recep.  6205</v>
      </c>
      <c r="BF219" s="15" t="str">
        <f aca="false">IF(V219="","",V219)</f>
        <v>Honorarios 23385665709: oct 2025 - oct 2025</v>
      </c>
      <c r="BG219" s="11" t="n">
        <f aca="false">IF(W219="","",W219)</f>
        <v>30</v>
      </c>
      <c r="BH219" s="11" t="n">
        <f aca="false">IF(X219="","",X219)</f>
        <v>86863</v>
      </c>
      <c r="BI219" s="15" t="n">
        <f aca="false">IF(Y219="",0,Y219)</f>
        <v>0</v>
      </c>
      <c r="BJ219" s="11" t="n">
        <f aca="false">IF(Z219="","",Z219)</f>
        <v>2605890</v>
      </c>
      <c r="BK219" s="15" t="n">
        <f aca="false">VLOOKUP(AA219,TiposIVA!$B$2:$C$11,2,0)</f>
        <v>5</v>
      </c>
      <c r="BL219" s="11" t="n">
        <f aca="false">IF(AB219="","",AB219)</f>
        <v>547236.9</v>
      </c>
      <c r="BM219" s="11" t="n">
        <f aca="false">IF(AC219="","",AC219)</f>
        <v>3153126.9</v>
      </c>
      <c r="BN219" s="16" t="str">
        <f aca="false">IFERROR(VLOOKUP(AD219,TiposComprobantes!$B$2:$C$37,2,0),"")</f>
        <v/>
      </c>
      <c r="BO219" s="16" t="str">
        <f aca="false">IF(AE219="","",AE219)</f>
        <v/>
      </c>
      <c r="BP219" s="16" t="str">
        <f aca="false">IF(AF219="","",AF219)</f>
        <v/>
      </c>
      <c r="BQ219" s="16" t="str">
        <f aca="false">IFERROR(VLOOKUP(AG219,TiposTributos!$B$1:$C$12,2,0),"")</f>
        <v/>
      </c>
      <c r="BR219" s="16" t="str">
        <f aca="false">IF(AH219="","",AH219)</f>
        <v/>
      </c>
      <c r="BS219" s="11" t="n">
        <f aca="false">AI219</f>
        <v>0</v>
      </c>
      <c r="BT219" s="11" t="n">
        <f aca="false">AJ219*100</f>
        <v>0</v>
      </c>
      <c r="BU219" s="11" t="n">
        <f aca="false">AK219</f>
        <v>0</v>
      </c>
      <c r="BW219" s="15" t="str">
        <f aca="false">IF(F219="","",CONCATENATE(AM219,"|'",AN219,"'|'",AO219,"'|'",AP219,"'|'",AQ219,"'|'",AR219,"'|'",AS219,"'|'",AT219,"'|'",AU219,"'|",AV219,"|",AW219,"|",AX219,"|'",AY219,"'|",AZ219,"|",BA219,"|",BB219,"|'",BC219,"'|'",BD219,"'|'",BE219,"'|'",BF219,"'|",BG219,"|",BH219,"|",BI219,"|",BJ219,"|",BK219,"|",BL219,"|",BM219,"|",BN219,"|",BO219,"|",BP219,"|",BQ219,"|'",BR219,"'|",BS219,"|",BT219,"|",BU219))</f>
        <v>NO|'30650940667'|'Bustos &amp; Hope SH'|'Responsable Inscripto'|'119'|'18/11/2025'|'01/10/2025'|'31/10/2025'|'18/11/2025'|2|6|2|'Cuenta Corriente'|5|80|23385665709|'LINDSTROM GERMAN ARIEL'|'Dom. Estudio 9362'|'Dom. Recep.  6205'|'Honorarios 23385665709: oct 2025 - oct 2025'|30|86863|0|2605890|5|547236,9|3153126,9|||||''|0|0|0</v>
      </c>
    </row>
    <row r="220" customFormat="false" ht="12.75" hidden="false" customHeight="false" outlineLevel="0" collapsed="false">
      <c r="A220" s="5" t="s">
        <v>88</v>
      </c>
      <c r="B220" s="1" t="n">
        <v>30650940667</v>
      </c>
      <c r="C220" s="5" t="s">
        <v>38</v>
      </c>
      <c r="D220" s="5" t="s">
        <v>39</v>
      </c>
      <c r="E220" s="1" t="n">
        <v>120</v>
      </c>
      <c r="F220" s="6" t="n">
        <f aca="true">TODAY()</f>
        <v>45979</v>
      </c>
      <c r="G220" s="7" t="n">
        <f aca="false">DATE(YEAR(H220),MONTH(H220),1)</f>
        <v>45931</v>
      </c>
      <c r="H220" s="7" t="n">
        <f aca="false">EOMONTH(F220,-1)</f>
        <v>45961</v>
      </c>
      <c r="I220" s="7" t="n">
        <f aca="false">F220</f>
        <v>45979</v>
      </c>
      <c r="J220" s="1" t="n">
        <v>2</v>
      </c>
      <c r="K220" s="5" t="s">
        <v>40</v>
      </c>
      <c r="L220" s="8" t="str">
        <f aca="false">IF(K220="","",RIGHT(K220,1))</f>
        <v>A</v>
      </c>
      <c r="M220" s="5" t="s">
        <v>54</v>
      </c>
      <c r="N220" s="5" t="s">
        <v>42</v>
      </c>
      <c r="O220" s="5" t="s">
        <v>43</v>
      </c>
      <c r="P220" s="8" t="str">
        <f aca="false">IF(K220="","",VLOOKUP(O220,CondicionReceptor!$B$2:$D$12,3,0))</f>
        <v>A;M;C</v>
      </c>
      <c r="Q220" s="5" t="s">
        <v>44</v>
      </c>
      <c r="R220" s="1" t="n">
        <v>23120538209</v>
      </c>
      <c r="S220" s="5" t="s">
        <v>207</v>
      </c>
      <c r="T220" s="1" t="str">
        <f aca="false">"Dom. Estudio "&amp;RANDBETWEEN(1,10000)</f>
        <v>Dom. Estudio 2971</v>
      </c>
      <c r="U220" s="1" t="str">
        <f aca="false">"Dom. Recep.  "&amp;RANDBETWEEN(1,10000)</f>
        <v>Dom. Recep.  3192</v>
      </c>
      <c r="V220" s="1" t="str">
        <f aca="false">"Honorarios "&amp;R220&amp;": "&amp;TEXT(G220,"mmm")&amp;" "&amp;YEAR(G220)&amp;" - "&amp;TEXT(H220,"mmm")&amp;" "&amp;YEAR(H220)</f>
        <v>Honorarios 23120538209: oct 2025 - oct 2025</v>
      </c>
      <c r="W220" s="9" t="n">
        <f aca="false">ROUND(RANDBETWEEN(100,5000)/100,0)</f>
        <v>28</v>
      </c>
      <c r="X220" s="9" t="n">
        <v>86863</v>
      </c>
      <c r="Z220" s="9" t="n">
        <f aca="false">ROUND(W220*X220-Y220,2)</f>
        <v>2432164</v>
      </c>
      <c r="AA220" s="10" t="n">
        <v>0.21</v>
      </c>
      <c r="AB220" s="11" t="n">
        <f aca="false">ROUND(IFERROR(Z220*AA220,0),2)</f>
        <v>510754.44</v>
      </c>
      <c r="AC220" s="11" t="n">
        <f aca="false">AB220+Z220</f>
        <v>2942918.44</v>
      </c>
      <c r="AD220" s="5"/>
      <c r="AE220" s="12"/>
      <c r="AF220" s="12"/>
      <c r="AG220" s="13"/>
      <c r="AH220" s="12"/>
      <c r="AI220" s="12"/>
      <c r="AJ220" s="14"/>
      <c r="AK220" s="9" t="n">
        <f aca="false">AI220*AJ220</f>
        <v>0</v>
      </c>
      <c r="AM220" s="15" t="str">
        <f aca="false">+A220</f>
        <v>NO</v>
      </c>
      <c r="AN220" s="15" t="n">
        <f aca="false">+B220</f>
        <v>30650940667</v>
      </c>
      <c r="AO220" s="15" t="str">
        <f aca="false">+C220</f>
        <v>Bustos &amp; Hope SH</v>
      </c>
      <c r="AP220" s="15" t="str">
        <f aca="false">+D220</f>
        <v>Responsable Inscripto</v>
      </c>
      <c r="AQ220" s="15" t="n">
        <f aca="false">E220</f>
        <v>120</v>
      </c>
      <c r="AR220" s="15" t="str">
        <f aca="false">TEXT(DAY(F220),"00")&amp;"/"&amp;TEXT(MONTH(F220),"00")&amp;"/"&amp;YEAR(F220)</f>
        <v>18/11/2025</v>
      </c>
      <c r="AS220" s="15" t="str">
        <f aca="false">TEXT(DAY(G220),"00")&amp;"/"&amp;TEXT(MONTH(G220),"00")&amp;"/"&amp;YEAR(G220)</f>
        <v>01/10/2025</v>
      </c>
      <c r="AT220" s="15" t="str">
        <f aca="false">TEXT(DAY(H220),"00")&amp;"/"&amp;TEXT(MONTH(H220),"00")&amp;"/"&amp;YEAR(H220)</f>
        <v>31/10/2025</v>
      </c>
      <c r="AU220" s="15" t="str">
        <f aca="false">TEXT(DAY(I220),"00")&amp;"/"&amp;TEXT(MONTH(I220),"00")&amp;"/"&amp;YEAR(I220)</f>
        <v>18/11/2025</v>
      </c>
      <c r="AV220" s="15" t="n">
        <f aca="false">IF(J220="","",J220)</f>
        <v>2</v>
      </c>
      <c r="AW220" s="15" t="n">
        <f aca="false">IFERROR(VLOOKUP(K220,TiposComprobantes!$B$2:$C$37,2,0),"")</f>
        <v>1</v>
      </c>
      <c r="AX220" s="15" t="n">
        <f aca="false">IFERROR(VLOOKUP(M220,TipoConceptos!$B$2:$C$4,2,0),"")</f>
        <v>2</v>
      </c>
      <c r="AY220" s="15" t="str">
        <f aca="false">N220</f>
        <v>Cuenta Corriente</v>
      </c>
      <c r="AZ220" s="15" t="n">
        <f aca="false">IFERROR(VLOOKUP(O220,CondicionReceptor!$B$2:$C$12,2,0),0)</f>
        <v>1</v>
      </c>
      <c r="BA220" s="15" t="n">
        <f aca="false">IFERROR(VLOOKUP(Q220,TiposDocumentos!$B$2:$C$37,2,0),99)</f>
        <v>80</v>
      </c>
      <c r="BB220" s="15" t="n">
        <f aca="false">R220</f>
        <v>23120538209</v>
      </c>
      <c r="BC220" s="15" t="str">
        <f aca="false">IF(S220="","",S220)</f>
        <v>LINDSTROM PLINIO</v>
      </c>
      <c r="BD220" s="15" t="str">
        <f aca="false">IF(T220="","",T220)</f>
        <v>Dom. Estudio 2971</v>
      </c>
      <c r="BE220" s="15" t="str">
        <f aca="false">IF(U220="","",U220)</f>
        <v>Dom. Recep.  3192</v>
      </c>
      <c r="BF220" s="15" t="str">
        <f aca="false">IF(V220="","",V220)</f>
        <v>Honorarios 23120538209: oct 2025 - oct 2025</v>
      </c>
      <c r="BG220" s="11" t="n">
        <f aca="false">IF(W220="","",W220)</f>
        <v>28</v>
      </c>
      <c r="BH220" s="11" t="n">
        <f aca="false">IF(X220="","",X220)</f>
        <v>86863</v>
      </c>
      <c r="BI220" s="15" t="n">
        <f aca="false">IF(Y220="",0,Y220)</f>
        <v>0</v>
      </c>
      <c r="BJ220" s="11" t="n">
        <f aca="false">IF(Z220="","",Z220)</f>
        <v>2432164</v>
      </c>
      <c r="BK220" s="15" t="n">
        <f aca="false">VLOOKUP(AA220,TiposIVA!$B$2:$C$11,2,0)</f>
        <v>5</v>
      </c>
      <c r="BL220" s="11" t="n">
        <f aca="false">IF(AB220="","",AB220)</f>
        <v>510754.44</v>
      </c>
      <c r="BM220" s="11" t="n">
        <f aca="false">IF(AC220="","",AC220)</f>
        <v>2942918.44</v>
      </c>
      <c r="BN220" s="16" t="str">
        <f aca="false">IFERROR(VLOOKUP(AD220,TiposComprobantes!$B$2:$C$37,2,0),"")</f>
        <v/>
      </c>
      <c r="BO220" s="16" t="str">
        <f aca="false">IF(AE220="","",AE220)</f>
        <v/>
      </c>
      <c r="BP220" s="16" t="str">
        <f aca="false">IF(AF220="","",AF220)</f>
        <v/>
      </c>
      <c r="BQ220" s="16" t="str">
        <f aca="false">IFERROR(VLOOKUP(AG220,TiposTributos!$B$1:$C$12,2,0),"")</f>
        <v/>
      </c>
      <c r="BR220" s="16" t="str">
        <f aca="false">IF(AH220="","",AH220)</f>
        <v/>
      </c>
      <c r="BS220" s="11" t="n">
        <f aca="false">AI220</f>
        <v>0</v>
      </c>
      <c r="BT220" s="11" t="n">
        <f aca="false">AJ220*100</f>
        <v>0</v>
      </c>
      <c r="BU220" s="11" t="n">
        <f aca="false">AK220</f>
        <v>0</v>
      </c>
      <c r="BW220" s="15" t="str">
        <f aca="false">IF(F220="","",CONCATENATE(AM220,"|'",AN220,"'|'",AO220,"'|'",AP220,"'|'",AQ220,"'|'",AR220,"'|'",AS220,"'|'",AT220,"'|'",AU220,"'|",AV220,"|",AW220,"|",AX220,"|'",AY220,"'|",AZ220,"|",BA220,"|",BB220,"|'",BC220,"'|'",BD220,"'|'",BE220,"'|'",BF220,"'|",BG220,"|",BH220,"|",BI220,"|",BJ220,"|",BK220,"|",BL220,"|",BM220,"|",BN220,"|",BO220,"|",BP220,"|",BQ220,"|'",BR220,"'|",BS220,"|",BT220,"|",BU220))</f>
        <v>NO|'30650940667'|'Bustos &amp; Hope SH'|'Responsable Inscripto'|'120'|'18/11/2025'|'01/10/2025'|'31/10/2025'|'18/11/2025'|2|1|2|'Cuenta Corriente'|1|80|23120538209|'LINDSTROM PLINIO'|'Dom. Estudio 2971'|'Dom. Recep.  3192'|'Honorarios 23120538209: oct 2025 - oct 2025'|28|86863|0|2432164|5|510754,44|2942918,44|||||''|0|0|0</v>
      </c>
    </row>
    <row r="221" customFormat="false" ht="12.75" hidden="false" customHeight="false" outlineLevel="0" collapsed="false">
      <c r="A221" s="5" t="s">
        <v>88</v>
      </c>
      <c r="B221" s="1" t="n">
        <v>30650940667</v>
      </c>
      <c r="C221" s="5" t="s">
        <v>38</v>
      </c>
      <c r="D221" s="5" t="s">
        <v>39</v>
      </c>
      <c r="E221" s="1" t="n">
        <v>121</v>
      </c>
      <c r="F221" s="6" t="n">
        <f aca="true">TODAY()</f>
        <v>45979</v>
      </c>
      <c r="G221" s="7" t="n">
        <f aca="false">DATE(YEAR(H221),MONTH(H221),1)</f>
        <v>45931</v>
      </c>
      <c r="H221" s="7" t="n">
        <f aca="false">EOMONTH(F221,-1)</f>
        <v>45961</v>
      </c>
      <c r="I221" s="7" t="n">
        <f aca="false">F221</f>
        <v>45979</v>
      </c>
      <c r="J221" s="1" t="n">
        <v>2</v>
      </c>
      <c r="K221" s="5" t="s">
        <v>40</v>
      </c>
      <c r="L221" s="8" t="str">
        <f aca="false">IF(K221="","",RIGHT(K221,1))</f>
        <v>A</v>
      </c>
      <c r="M221" s="5" t="s">
        <v>54</v>
      </c>
      <c r="N221" s="5" t="s">
        <v>42</v>
      </c>
      <c r="O221" s="5" t="s">
        <v>128</v>
      </c>
      <c r="P221" s="8" t="str">
        <f aca="false">IF(K221="","",VLOOKUP(O221,CondicionReceptor!$B$2:$D$12,3,0))</f>
        <v>A;M;C</v>
      </c>
      <c r="Q221" s="5" t="s">
        <v>44</v>
      </c>
      <c r="R221" s="1" t="n">
        <v>27173878309</v>
      </c>
      <c r="S221" s="5" t="s">
        <v>208</v>
      </c>
      <c r="T221" s="1" t="str">
        <f aca="false">"Dom. Estudio "&amp;RANDBETWEEN(1,10000)</f>
        <v>Dom. Estudio 5988</v>
      </c>
      <c r="U221" s="1" t="str">
        <f aca="false">"Dom. Recep.  "&amp;RANDBETWEEN(1,10000)</f>
        <v>Dom. Recep.  9008</v>
      </c>
      <c r="V221" s="1" t="str">
        <f aca="false">"Honorarios "&amp;R221&amp;": "&amp;TEXT(G221,"mmm")&amp;" "&amp;YEAR(G221)&amp;" - "&amp;TEXT(H221,"mmm")&amp;" "&amp;YEAR(H221)</f>
        <v>Honorarios 27173878309: oct 2025 - oct 2025</v>
      </c>
      <c r="W221" s="9" t="n">
        <f aca="false">ROUND(RANDBETWEEN(100,5000)/100,0)</f>
        <v>45</v>
      </c>
      <c r="X221" s="9" t="n">
        <v>86863</v>
      </c>
      <c r="Z221" s="9" t="n">
        <f aca="false">ROUND(W221*X221-Y221,2)</f>
        <v>3908835</v>
      </c>
      <c r="AA221" s="10" t="n">
        <v>0.21</v>
      </c>
      <c r="AB221" s="11" t="n">
        <f aca="false">ROUND(IFERROR(Z221*AA221,0),2)</f>
        <v>820855.35</v>
      </c>
      <c r="AC221" s="11" t="n">
        <f aca="false">AB221+Z221</f>
        <v>4729690.35</v>
      </c>
      <c r="AD221" s="5"/>
      <c r="AE221" s="12"/>
      <c r="AF221" s="12"/>
      <c r="AG221" s="13"/>
      <c r="AH221" s="12"/>
      <c r="AI221" s="12"/>
      <c r="AJ221" s="14"/>
      <c r="AK221" s="9" t="n">
        <f aca="false">AI221*AJ221</f>
        <v>0</v>
      </c>
      <c r="AM221" s="15" t="str">
        <f aca="false">+A221</f>
        <v>NO</v>
      </c>
      <c r="AN221" s="15" t="n">
        <f aca="false">+B221</f>
        <v>30650940667</v>
      </c>
      <c r="AO221" s="15" t="str">
        <f aca="false">+C221</f>
        <v>Bustos &amp; Hope SH</v>
      </c>
      <c r="AP221" s="15" t="str">
        <f aca="false">+D221</f>
        <v>Responsable Inscripto</v>
      </c>
      <c r="AQ221" s="15" t="n">
        <f aca="false">E221</f>
        <v>121</v>
      </c>
      <c r="AR221" s="15" t="str">
        <f aca="false">TEXT(DAY(F221),"00")&amp;"/"&amp;TEXT(MONTH(F221),"00")&amp;"/"&amp;YEAR(F221)</f>
        <v>18/11/2025</v>
      </c>
      <c r="AS221" s="15" t="str">
        <f aca="false">TEXT(DAY(G221),"00")&amp;"/"&amp;TEXT(MONTH(G221),"00")&amp;"/"&amp;YEAR(G221)</f>
        <v>01/10/2025</v>
      </c>
      <c r="AT221" s="15" t="str">
        <f aca="false">TEXT(DAY(H221),"00")&amp;"/"&amp;TEXT(MONTH(H221),"00")&amp;"/"&amp;YEAR(H221)</f>
        <v>31/10/2025</v>
      </c>
      <c r="AU221" s="15" t="str">
        <f aca="false">TEXT(DAY(I221),"00")&amp;"/"&amp;TEXT(MONTH(I221),"00")&amp;"/"&amp;YEAR(I221)</f>
        <v>18/11/2025</v>
      </c>
      <c r="AV221" s="15" t="n">
        <f aca="false">IF(J221="","",J221)</f>
        <v>2</v>
      </c>
      <c r="AW221" s="15" t="n">
        <f aca="false">IFERROR(VLOOKUP(K221,TiposComprobantes!$B$2:$C$37,2,0),"")</f>
        <v>1</v>
      </c>
      <c r="AX221" s="15" t="n">
        <f aca="false">IFERROR(VLOOKUP(M221,TipoConceptos!$B$2:$C$4,2,0),"")</f>
        <v>2</v>
      </c>
      <c r="AY221" s="15" t="str">
        <f aca="false">N221</f>
        <v>Cuenta Corriente</v>
      </c>
      <c r="AZ221" s="15" t="n">
        <f aca="false">IFERROR(VLOOKUP(O221,CondicionReceptor!$B$2:$C$12,2,0),0)</f>
        <v>6</v>
      </c>
      <c r="BA221" s="15" t="n">
        <f aca="false">IFERROR(VLOOKUP(Q221,TiposDocumentos!$B$2:$C$37,2,0),99)</f>
        <v>80</v>
      </c>
      <c r="BB221" s="15" t="n">
        <f aca="false">R221</f>
        <v>27173878309</v>
      </c>
      <c r="BC221" s="15" t="str">
        <f aca="false">IF(S221="","",S221)</f>
        <v>LIONETTO ANA CAROLINA</v>
      </c>
      <c r="BD221" s="15" t="str">
        <f aca="false">IF(T221="","",T221)</f>
        <v>Dom. Estudio 5988</v>
      </c>
      <c r="BE221" s="15" t="str">
        <f aca="false">IF(U221="","",U221)</f>
        <v>Dom. Recep.  9008</v>
      </c>
      <c r="BF221" s="15" t="str">
        <f aca="false">IF(V221="","",V221)</f>
        <v>Honorarios 27173878309: oct 2025 - oct 2025</v>
      </c>
      <c r="BG221" s="11" t="n">
        <f aca="false">IF(W221="","",W221)</f>
        <v>45</v>
      </c>
      <c r="BH221" s="11" t="n">
        <f aca="false">IF(X221="","",X221)</f>
        <v>86863</v>
      </c>
      <c r="BI221" s="15" t="n">
        <f aca="false">IF(Y221="",0,Y221)</f>
        <v>0</v>
      </c>
      <c r="BJ221" s="11" t="n">
        <f aca="false">IF(Z221="","",Z221)</f>
        <v>3908835</v>
      </c>
      <c r="BK221" s="15" t="n">
        <f aca="false">VLOOKUP(AA221,TiposIVA!$B$2:$C$11,2,0)</f>
        <v>5</v>
      </c>
      <c r="BL221" s="11" t="n">
        <f aca="false">IF(AB221="","",AB221)</f>
        <v>820855.35</v>
      </c>
      <c r="BM221" s="11" t="n">
        <f aca="false">IF(AC221="","",AC221)</f>
        <v>4729690.35</v>
      </c>
      <c r="BN221" s="16" t="str">
        <f aca="false">IFERROR(VLOOKUP(AD221,TiposComprobantes!$B$2:$C$37,2,0),"")</f>
        <v/>
      </c>
      <c r="BO221" s="16" t="str">
        <f aca="false">IF(AE221="","",AE221)</f>
        <v/>
      </c>
      <c r="BP221" s="16" t="str">
        <f aca="false">IF(AF221="","",AF221)</f>
        <v/>
      </c>
      <c r="BQ221" s="16" t="str">
        <f aca="false">IFERROR(VLOOKUP(AG221,TiposTributos!$B$1:$C$12,2,0),"")</f>
        <v/>
      </c>
      <c r="BR221" s="16" t="str">
        <f aca="false">IF(AH221="","",AH221)</f>
        <v/>
      </c>
      <c r="BS221" s="11" t="n">
        <f aca="false">AI221</f>
        <v>0</v>
      </c>
      <c r="BT221" s="11" t="n">
        <f aca="false">AJ221*100</f>
        <v>0</v>
      </c>
      <c r="BU221" s="11" t="n">
        <f aca="false">AK221</f>
        <v>0</v>
      </c>
      <c r="BW221" s="15" t="str">
        <f aca="false">IF(F221="","",CONCATENATE(AM221,"|'",AN221,"'|'",AO221,"'|'",AP221,"'|'",AQ221,"'|'",AR221,"'|'",AS221,"'|'",AT221,"'|'",AU221,"'|",AV221,"|",AW221,"|",AX221,"|'",AY221,"'|",AZ221,"|",BA221,"|",BB221,"|'",BC221,"'|'",BD221,"'|'",BE221,"'|'",BF221,"'|",BG221,"|",BH221,"|",BI221,"|",BJ221,"|",BK221,"|",BL221,"|",BM221,"|",BN221,"|",BO221,"|",BP221,"|",BQ221,"|'",BR221,"'|",BS221,"|",BT221,"|",BU221))</f>
        <v>NO|'30650940667'|'Bustos &amp; Hope SH'|'Responsable Inscripto'|'121'|'18/11/2025'|'01/10/2025'|'31/10/2025'|'18/11/2025'|2|1|2|'Cuenta Corriente'|6|80|27173878309|'LIONETTO ANA CAROLINA'|'Dom. Estudio 5988'|'Dom. Recep.  9008'|'Honorarios 27173878309: oct 2025 - oct 2025'|45|86863|0|3908835|5|820855,35|4729690,35|||||''|0|0|0</v>
      </c>
    </row>
    <row r="222" customFormat="false" ht="12.75" hidden="false" customHeight="false" outlineLevel="0" collapsed="false">
      <c r="A222" s="5" t="s">
        <v>88</v>
      </c>
      <c r="B222" s="1" t="n">
        <v>30650940667</v>
      </c>
      <c r="C222" s="5" t="s">
        <v>38</v>
      </c>
      <c r="D222" s="5" t="s">
        <v>39</v>
      </c>
      <c r="E222" s="1" t="n">
        <v>122</v>
      </c>
      <c r="F222" s="6" t="n">
        <f aca="true">TODAY()</f>
        <v>45979</v>
      </c>
      <c r="G222" s="7" t="n">
        <f aca="false">DATE(YEAR(H222),MONTH(H222),1)</f>
        <v>45931</v>
      </c>
      <c r="H222" s="7" t="n">
        <f aca="false">EOMONTH(F222,-1)</f>
        <v>45961</v>
      </c>
      <c r="I222" s="7" t="n">
        <f aca="false">F222</f>
        <v>45979</v>
      </c>
      <c r="J222" s="1" t="n">
        <v>2</v>
      </c>
      <c r="K222" s="5" t="s">
        <v>40</v>
      </c>
      <c r="L222" s="8" t="str">
        <f aca="false">IF(K222="","",RIGHT(K222,1))</f>
        <v>A</v>
      </c>
      <c r="M222" s="5" t="s">
        <v>54</v>
      </c>
      <c r="N222" s="5" t="s">
        <v>42</v>
      </c>
      <c r="O222" s="5" t="s">
        <v>43</v>
      </c>
      <c r="P222" s="8" t="str">
        <f aca="false">IF(K222="","",VLOOKUP(O222,CondicionReceptor!$B$2:$D$12,3,0))</f>
        <v>A;M;C</v>
      </c>
      <c r="Q222" s="5" t="s">
        <v>44</v>
      </c>
      <c r="R222" s="1" t="n">
        <v>30502556106</v>
      </c>
      <c r="S222" s="5" t="s">
        <v>112</v>
      </c>
      <c r="T222" s="1" t="str">
        <f aca="false">"Dom. Estudio "&amp;RANDBETWEEN(1,10000)</f>
        <v>Dom. Estudio 2839</v>
      </c>
      <c r="U222" s="1" t="str">
        <f aca="false">"Dom. Recep.  "&amp;RANDBETWEEN(1,10000)</f>
        <v>Dom. Recep.  6641</v>
      </c>
      <c r="V222" s="1" t="str">
        <f aca="false">"Honorarios "&amp;R222&amp;": "&amp;TEXT(G222,"mmm")&amp;" "&amp;YEAR(G222)&amp;" - "&amp;TEXT(H222,"mmm")&amp;" "&amp;YEAR(H222)</f>
        <v>Honorarios 30502556106: oct 2025 - oct 2025</v>
      </c>
      <c r="W222" s="9" t="n">
        <f aca="false">ROUND(RANDBETWEEN(100,5000)/100,0)</f>
        <v>2</v>
      </c>
      <c r="X222" s="9" t="n">
        <v>86863</v>
      </c>
      <c r="Z222" s="9" t="n">
        <f aca="false">ROUND(W222*X222-Y222,2)</f>
        <v>173726</v>
      </c>
      <c r="AA222" s="10" t="n">
        <v>0.21</v>
      </c>
      <c r="AB222" s="11" t="n">
        <f aca="false">ROUND(IFERROR(Z222*AA222,0),2)</f>
        <v>36482.46</v>
      </c>
      <c r="AC222" s="11" t="n">
        <f aca="false">AB222+Z222</f>
        <v>210208.46</v>
      </c>
      <c r="AD222" s="5"/>
      <c r="AE222" s="12"/>
      <c r="AF222" s="12"/>
      <c r="AG222" s="13"/>
      <c r="AH222" s="12"/>
      <c r="AI222" s="12"/>
      <c r="AJ222" s="14"/>
      <c r="AK222" s="9" t="n">
        <f aca="false">AI222*AJ222</f>
        <v>0</v>
      </c>
      <c r="AM222" s="15" t="str">
        <f aca="false">+A222</f>
        <v>NO</v>
      </c>
      <c r="AN222" s="15" t="n">
        <f aca="false">+B222</f>
        <v>30650940667</v>
      </c>
      <c r="AO222" s="15" t="str">
        <f aca="false">+C222</f>
        <v>Bustos &amp; Hope SH</v>
      </c>
      <c r="AP222" s="15" t="str">
        <f aca="false">+D222</f>
        <v>Responsable Inscripto</v>
      </c>
      <c r="AQ222" s="15" t="n">
        <f aca="false">E222</f>
        <v>122</v>
      </c>
      <c r="AR222" s="15" t="str">
        <f aca="false">TEXT(DAY(F222),"00")&amp;"/"&amp;TEXT(MONTH(F222),"00")&amp;"/"&amp;YEAR(F222)</f>
        <v>18/11/2025</v>
      </c>
      <c r="AS222" s="15" t="str">
        <f aca="false">TEXT(DAY(G222),"00")&amp;"/"&amp;TEXT(MONTH(G222),"00")&amp;"/"&amp;YEAR(G222)</f>
        <v>01/10/2025</v>
      </c>
      <c r="AT222" s="15" t="str">
        <f aca="false">TEXT(DAY(H222),"00")&amp;"/"&amp;TEXT(MONTH(H222),"00")&amp;"/"&amp;YEAR(H222)</f>
        <v>31/10/2025</v>
      </c>
      <c r="AU222" s="15" t="str">
        <f aca="false">TEXT(DAY(I222),"00")&amp;"/"&amp;TEXT(MONTH(I222),"00")&amp;"/"&amp;YEAR(I222)</f>
        <v>18/11/2025</v>
      </c>
      <c r="AV222" s="15" t="n">
        <f aca="false">IF(J222="","",J222)</f>
        <v>2</v>
      </c>
      <c r="AW222" s="15" t="n">
        <f aca="false">IFERROR(VLOOKUP(K222,TiposComprobantes!$B$2:$C$37,2,0),"")</f>
        <v>1</v>
      </c>
      <c r="AX222" s="15" t="n">
        <f aca="false">IFERROR(VLOOKUP(M222,TipoConceptos!$B$2:$C$4,2,0),"")</f>
        <v>2</v>
      </c>
      <c r="AY222" s="15" t="str">
        <f aca="false">N222</f>
        <v>Cuenta Corriente</v>
      </c>
      <c r="AZ222" s="15" t="n">
        <f aca="false">IFERROR(VLOOKUP(O222,CondicionReceptor!$B$2:$C$12,2,0),0)</f>
        <v>1</v>
      </c>
      <c r="BA222" s="15" t="n">
        <f aca="false">IFERROR(VLOOKUP(Q222,TiposDocumentos!$B$2:$C$37,2,0),99)</f>
        <v>80</v>
      </c>
      <c r="BB222" s="15" t="n">
        <f aca="false">R222</f>
        <v>30502556106</v>
      </c>
      <c r="BC222" s="15" t="str">
        <f aca="false">IF(S222="","",S222)</f>
        <v>MACEVA SA</v>
      </c>
      <c r="BD222" s="15" t="str">
        <f aca="false">IF(T222="","",T222)</f>
        <v>Dom. Estudio 2839</v>
      </c>
      <c r="BE222" s="15" t="str">
        <f aca="false">IF(U222="","",U222)</f>
        <v>Dom. Recep.  6641</v>
      </c>
      <c r="BF222" s="15" t="str">
        <f aca="false">IF(V222="","",V222)</f>
        <v>Honorarios 30502556106: oct 2025 - oct 2025</v>
      </c>
      <c r="BG222" s="11" t="n">
        <f aca="false">IF(W222="","",W222)</f>
        <v>2</v>
      </c>
      <c r="BH222" s="11" t="n">
        <f aca="false">IF(X222="","",X222)</f>
        <v>86863</v>
      </c>
      <c r="BI222" s="15" t="n">
        <f aca="false">IF(Y222="",0,Y222)</f>
        <v>0</v>
      </c>
      <c r="BJ222" s="11" t="n">
        <f aca="false">IF(Z222="","",Z222)</f>
        <v>173726</v>
      </c>
      <c r="BK222" s="15" t="n">
        <f aca="false">VLOOKUP(AA222,TiposIVA!$B$2:$C$11,2,0)</f>
        <v>5</v>
      </c>
      <c r="BL222" s="11" t="n">
        <f aca="false">IF(AB222="","",AB222)</f>
        <v>36482.46</v>
      </c>
      <c r="BM222" s="11" t="n">
        <f aca="false">IF(AC222="","",AC222)</f>
        <v>210208.46</v>
      </c>
      <c r="BN222" s="16" t="str">
        <f aca="false">IFERROR(VLOOKUP(AD222,TiposComprobantes!$B$2:$C$37,2,0),"")</f>
        <v/>
      </c>
      <c r="BO222" s="16" t="str">
        <f aca="false">IF(AE222="","",AE222)</f>
        <v/>
      </c>
      <c r="BP222" s="16" t="str">
        <f aca="false">IF(AF222="","",AF222)</f>
        <v/>
      </c>
      <c r="BQ222" s="16" t="str">
        <f aca="false">IFERROR(VLOOKUP(AG222,TiposTributos!$B$1:$C$12,2,0),"")</f>
        <v/>
      </c>
      <c r="BR222" s="16" t="str">
        <f aca="false">IF(AH222="","",AH222)</f>
        <v/>
      </c>
      <c r="BS222" s="11" t="n">
        <f aca="false">AI222</f>
        <v>0</v>
      </c>
      <c r="BT222" s="11" t="n">
        <f aca="false">AJ222*100</f>
        <v>0</v>
      </c>
      <c r="BU222" s="11" t="n">
        <f aca="false">AK222</f>
        <v>0</v>
      </c>
      <c r="BW222" s="15" t="str">
        <f aca="false">IF(F222="","",CONCATENATE(AM222,"|'",AN222,"'|'",AO222,"'|'",AP222,"'|'",AQ222,"'|'",AR222,"'|'",AS222,"'|'",AT222,"'|'",AU222,"'|",AV222,"|",AW222,"|",AX222,"|'",AY222,"'|",AZ222,"|",BA222,"|",BB222,"|'",BC222,"'|'",BD222,"'|'",BE222,"'|'",BF222,"'|",BG222,"|",BH222,"|",BI222,"|",BJ222,"|",BK222,"|",BL222,"|",BM222,"|",BN222,"|",BO222,"|",BP222,"|",BQ222,"|'",BR222,"'|",BS222,"|",BT222,"|",BU222))</f>
        <v>NO|'30650940667'|'Bustos &amp; Hope SH'|'Responsable Inscripto'|'122'|'18/11/2025'|'01/10/2025'|'31/10/2025'|'18/11/2025'|2|1|2|'Cuenta Corriente'|1|80|30502556106|'MACEVA SA'|'Dom. Estudio 2839'|'Dom. Recep.  6641'|'Honorarios 30502556106: oct 2025 - oct 2025'|2|86863|0|173726|5|36482,46|210208,46|||||''|0|0|0</v>
      </c>
    </row>
    <row r="223" customFormat="false" ht="12.75" hidden="false" customHeight="false" outlineLevel="0" collapsed="false">
      <c r="A223" s="5" t="s">
        <v>88</v>
      </c>
      <c r="B223" s="1" t="n">
        <v>30650940667</v>
      </c>
      <c r="C223" s="5" t="s">
        <v>38</v>
      </c>
      <c r="D223" s="5" t="s">
        <v>39</v>
      </c>
      <c r="E223" s="1" t="n">
        <v>123</v>
      </c>
      <c r="F223" s="6" t="n">
        <f aca="true">TODAY()</f>
        <v>45979</v>
      </c>
      <c r="G223" s="7" t="n">
        <f aca="false">DATE(YEAR(H223),MONTH(H223),1)</f>
        <v>45931</v>
      </c>
      <c r="H223" s="7" t="n">
        <f aca="false">EOMONTH(F223,-1)</f>
        <v>45961</v>
      </c>
      <c r="I223" s="7" t="n">
        <f aca="false">F223</f>
        <v>45979</v>
      </c>
      <c r="J223" s="1" t="n">
        <v>2</v>
      </c>
      <c r="K223" s="5" t="s">
        <v>40</v>
      </c>
      <c r="L223" s="8" t="str">
        <f aca="false">IF(K223="","",RIGHT(K223,1))</f>
        <v>A</v>
      </c>
      <c r="M223" s="5" t="s">
        <v>54</v>
      </c>
      <c r="N223" s="5" t="s">
        <v>42</v>
      </c>
      <c r="O223" s="5" t="s">
        <v>128</v>
      </c>
      <c r="P223" s="8" t="str">
        <f aca="false">IF(K223="","",VLOOKUP(O223,CondicionReceptor!$B$2:$D$12,3,0))</f>
        <v>A;M;C</v>
      </c>
      <c r="Q223" s="5" t="s">
        <v>44</v>
      </c>
      <c r="R223" s="1" t="n">
        <v>27138975857</v>
      </c>
      <c r="S223" s="5" t="s">
        <v>209</v>
      </c>
      <c r="T223" s="1" t="str">
        <f aca="false">"Dom. Estudio "&amp;RANDBETWEEN(1,10000)</f>
        <v>Dom. Estudio 6607</v>
      </c>
      <c r="U223" s="1" t="str">
        <f aca="false">"Dom. Recep.  "&amp;RANDBETWEEN(1,10000)</f>
        <v>Dom. Recep.  6744</v>
      </c>
      <c r="V223" s="1" t="str">
        <f aca="false">"Honorarios "&amp;R223&amp;": "&amp;TEXT(G223,"mmm")&amp;" "&amp;YEAR(G223)&amp;" - "&amp;TEXT(H223,"mmm")&amp;" "&amp;YEAR(H223)</f>
        <v>Honorarios 27138975857: oct 2025 - oct 2025</v>
      </c>
      <c r="W223" s="9" t="n">
        <f aca="false">ROUND(RANDBETWEEN(100,5000)/100,0)</f>
        <v>36</v>
      </c>
      <c r="X223" s="9" t="n">
        <v>86863</v>
      </c>
      <c r="Z223" s="9" t="n">
        <f aca="false">ROUND(W223*X223-Y223,2)</f>
        <v>3127068</v>
      </c>
      <c r="AA223" s="10" t="n">
        <v>0.21</v>
      </c>
      <c r="AB223" s="11" t="n">
        <f aca="false">ROUND(IFERROR(Z223*AA223,0),2)</f>
        <v>656684.28</v>
      </c>
      <c r="AC223" s="11" t="n">
        <f aca="false">AB223+Z223</f>
        <v>3783752.28</v>
      </c>
      <c r="AD223" s="5"/>
      <c r="AE223" s="12"/>
      <c r="AF223" s="12"/>
      <c r="AG223" s="13"/>
      <c r="AH223" s="12"/>
      <c r="AI223" s="12"/>
      <c r="AJ223" s="14"/>
      <c r="AK223" s="9" t="n">
        <f aca="false">AI223*AJ223</f>
        <v>0</v>
      </c>
      <c r="AM223" s="15" t="str">
        <f aca="false">+A223</f>
        <v>NO</v>
      </c>
      <c r="AN223" s="15" t="n">
        <f aca="false">+B223</f>
        <v>30650940667</v>
      </c>
      <c r="AO223" s="15" t="str">
        <f aca="false">+C223</f>
        <v>Bustos &amp; Hope SH</v>
      </c>
      <c r="AP223" s="15" t="str">
        <f aca="false">+D223</f>
        <v>Responsable Inscripto</v>
      </c>
      <c r="AQ223" s="15" t="n">
        <f aca="false">E223</f>
        <v>123</v>
      </c>
      <c r="AR223" s="15" t="str">
        <f aca="false">TEXT(DAY(F223),"00")&amp;"/"&amp;TEXT(MONTH(F223),"00")&amp;"/"&amp;YEAR(F223)</f>
        <v>18/11/2025</v>
      </c>
      <c r="AS223" s="15" t="str">
        <f aca="false">TEXT(DAY(G223),"00")&amp;"/"&amp;TEXT(MONTH(G223),"00")&amp;"/"&amp;YEAR(G223)</f>
        <v>01/10/2025</v>
      </c>
      <c r="AT223" s="15" t="str">
        <f aca="false">TEXT(DAY(H223),"00")&amp;"/"&amp;TEXT(MONTH(H223),"00")&amp;"/"&amp;YEAR(H223)</f>
        <v>31/10/2025</v>
      </c>
      <c r="AU223" s="15" t="str">
        <f aca="false">TEXT(DAY(I223),"00")&amp;"/"&amp;TEXT(MONTH(I223),"00")&amp;"/"&amp;YEAR(I223)</f>
        <v>18/11/2025</v>
      </c>
      <c r="AV223" s="15" t="n">
        <f aca="false">IF(J223="","",J223)</f>
        <v>2</v>
      </c>
      <c r="AW223" s="15" t="n">
        <f aca="false">IFERROR(VLOOKUP(K223,TiposComprobantes!$B$2:$C$37,2,0),"")</f>
        <v>1</v>
      </c>
      <c r="AX223" s="15" t="n">
        <f aca="false">IFERROR(VLOOKUP(M223,TipoConceptos!$B$2:$C$4,2,0),"")</f>
        <v>2</v>
      </c>
      <c r="AY223" s="15" t="str">
        <f aca="false">N223</f>
        <v>Cuenta Corriente</v>
      </c>
      <c r="AZ223" s="15" t="n">
        <f aca="false">IFERROR(VLOOKUP(O223,CondicionReceptor!$B$2:$C$12,2,0),0)</f>
        <v>6</v>
      </c>
      <c r="BA223" s="15" t="n">
        <f aca="false">IFERROR(VLOOKUP(Q223,TiposDocumentos!$B$2:$C$37,2,0),99)</f>
        <v>80</v>
      </c>
      <c r="BB223" s="15" t="n">
        <f aca="false">R223</f>
        <v>27138975857</v>
      </c>
      <c r="BC223" s="15" t="str">
        <f aca="false">IF(S223="","",S223)</f>
        <v>MAGUA BLANCA YASMINE</v>
      </c>
      <c r="BD223" s="15" t="str">
        <f aca="false">IF(T223="","",T223)</f>
        <v>Dom. Estudio 6607</v>
      </c>
      <c r="BE223" s="15" t="str">
        <f aca="false">IF(U223="","",U223)</f>
        <v>Dom. Recep.  6744</v>
      </c>
      <c r="BF223" s="15" t="str">
        <f aca="false">IF(V223="","",V223)</f>
        <v>Honorarios 27138975857: oct 2025 - oct 2025</v>
      </c>
      <c r="BG223" s="11" t="n">
        <f aca="false">IF(W223="","",W223)</f>
        <v>36</v>
      </c>
      <c r="BH223" s="11" t="n">
        <f aca="false">IF(X223="","",X223)</f>
        <v>86863</v>
      </c>
      <c r="BI223" s="15" t="n">
        <f aca="false">IF(Y223="",0,Y223)</f>
        <v>0</v>
      </c>
      <c r="BJ223" s="11" t="n">
        <f aca="false">IF(Z223="","",Z223)</f>
        <v>3127068</v>
      </c>
      <c r="BK223" s="15" t="n">
        <f aca="false">VLOOKUP(AA223,TiposIVA!$B$2:$C$11,2,0)</f>
        <v>5</v>
      </c>
      <c r="BL223" s="11" t="n">
        <f aca="false">IF(AB223="","",AB223)</f>
        <v>656684.28</v>
      </c>
      <c r="BM223" s="11" t="n">
        <f aca="false">IF(AC223="","",AC223)</f>
        <v>3783752.28</v>
      </c>
      <c r="BN223" s="16" t="str">
        <f aca="false">IFERROR(VLOOKUP(AD223,TiposComprobantes!$B$2:$C$37,2,0),"")</f>
        <v/>
      </c>
      <c r="BO223" s="16" t="str">
        <f aca="false">IF(AE223="","",AE223)</f>
        <v/>
      </c>
      <c r="BP223" s="16" t="str">
        <f aca="false">IF(AF223="","",AF223)</f>
        <v/>
      </c>
      <c r="BQ223" s="16" t="str">
        <f aca="false">IFERROR(VLOOKUP(AG223,TiposTributos!$B$1:$C$12,2,0),"")</f>
        <v/>
      </c>
      <c r="BR223" s="16" t="str">
        <f aca="false">IF(AH223="","",AH223)</f>
        <v/>
      </c>
      <c r="BS223" s="11" t="n">
        <f aca="false">AI223</f>
        <v>0</v>
      </c>
      <c r="BT223" s="11" t="n">
        <f aca="false">AJ223*100</f>
        <v>0</v>
      </c>
      <c r="BU223" s="11" t="n">
        <f aca="false">AK223</f>
        <v>0</v>
      </c>
      <c r="BW223" s="15" t="str">
        <f aca="false">IF(F223="","",CONCATENATE(AM223,"|'",AN223,"'|'",AO223,"'|'",AP223,"'|'",AQ223,"'|'",AR223,"'|'",AS223,"'|'",AT223,"'|'",AU223,"'|",AV223,"|",AW223,"|",AX223,"|'",AY223,"'|",AZ223,"|",BA223,"|",BB223,"|'",BC223,"'|'",BD223,"'|'",BE223,"'|'",BF223,"'|",BG223,"|",BH223,"|",BI223,"|",BJ223,"|",BK223,"|",BL223,"|",BM223,"|",BN223,"|",BO223,"|",BP223,"|",BQ223,"|'",BR223,"'|",BS223,"|",BT223,"|",BU223))</f>
        <v>NO|'30650940667'|'Bustos &amp; Hope SH'|'Responsable Inscripto'|'123'|'18/11/2025'|'01/10/2025'|'31/10/2025'|'18/11/2025'|2|1|2|'Cuenta Corriente'|6|80|27138975857|'MAGUA BLANCA YASMINE'|'Dom. Estudio 6607'|'Dom. Recep.  6744'|'Honorarios 27138975857: oct 2025 - oct 2025'|36|86863|0|3127068|5|656684,28|3783752,28|||||''|0|0|0</v>
      </c>
    </row>
    <row r="224" customFormat="false" ht="12.75" hidden="false" customHeight="false" outlineLevel="0" collapsed="false">
      <c r="A224" s="5" t="s">
        <v>88</v>
      </c>
      <c r="B224" s="1" t="n">
        <v>30650940667</v>
      </c>
      <c r="C224" s="5" t="s">
        <v>38</v>
      </c>
      <c r="D224" s="5" t="s">
        <v>39</v>
      </c>
      <c r="E224" s="1" t="n">
        <v>124</v>
      </c>
      <c r="F224" s="6" t="n">
        <f aca="true">TODAY()</f>
        <v>45979</v>
      </c>
      <c r="G224" s="7" t="n">
        <f aca="false">DATE(YEAR(H224),MONTH(H224),1)</f>
        <v>45931</v>
      </c>
      <c r="H224" s="7" t="n">
        <f aca="false">EOMONTH(F224,-1)</f>
        <v>45961</v>
      </c>
      <c r="I224" s="7" t="n">
        <f aca="false">F224</f>
        <v>45979</v>
      </c>
      <c r="J224" s="1" t="n">
        <v>2</v>
      </c>
      <c r="K224" s="5" t="s">
        <v>40</v>
      </c>
      <c r="L224" s="8" t="str">
        <f aca="false">IF(K224="","",RIGHT(K224,1))</f>
        <v>A</v>
      </c>
      <c r="M224" s="5" t="s">
        <v>54</v>
      </c>
      <c r="N224" s="5" t="s">
        <v>42</v>
      </c>
      <c r="O224" s="5" t="s">
        <v>128</v>
      </c>
      <c r="P224" s="8" t="str">
        <f aca="false">IF(K224="","",VLOOKUP(O224,CondicionReceptor!$B$2:$D$12,3,0))</f>
        <v>A;M;C</v>
      </c>
      <c r="Q224" s="5" t="s">
        <v>44</v>
      </c>
      <c r="R224" s="1" t="n">
        <v>20203385049</v>
      </c>
      <c r="S224" s="5" t="s">
        <v>210</v>
      </c>
      <c r="T224" s="1" t="str">
        <f aca="false">"Dom. Estudio "&amp;RANDBETWEEN(1,10000)</f>
        <v>Dom. Estudio 3159</v>
      </c>
      <c r="U224" s="1" t="str">
        <f aca="false">"Dom. Recep.  "&amp;RANDBETWEEN(1,10000)</f>
        <v>Dom. Recep.  5136</v>
      </c>
      <c r="V224" s="1" t="str">
        <f aca="false">"Honorarios "&amp;R224&amp;": "&amp;TEXT(G224,"mmm")&amp;" "&amp;YEAR(G224)&amp;" - "&amp;TEXT(H224,"mmm")&amp;" "&amp;YEAR(H224)</f>
        <v>Honorarios 20203385049: oct 2025 - oct 2025</v>
      </c>
      <c r="W224" s="9" t="n">
        <f aca="false">ROUND(RANDBETWEEN(100,5000)/100,0)</f>
        <v>2</v>
      </c>
      <c r="X224" s="9" t="n">
        <v>86863</v>
      </c>
      <c r="Z224" s="9" t="n">
        <f aca="false">ROUND(W224*X224-Y224,2)</f>
        <v>173726</v>
      </c>
      <c r="AA224" s="10" t="n">
        <v>0.21</v>
      </c>
      <c r="AB224" s="11" t="n">
        <f aca="false">ROUND(IFERROR(Z224*AA224,0),2)</f>
        <v>36482.46</v>
      </c>
      <c r="AC224" s="11" t="n">
        <f aca="false">AB224+Z224</f>
        <v>210208.46</v>
      </c>
      <c r="AD224" s="5"/>
      <c r="AE224" s="12"/>
      <c r="AF224" s="12"/>
      <c r="AG224" s="13"/>
      <c r="AH224" s="12"/>
      <c r="AI224" s="12"/>
      <c r="AJ224" s="14"/>
      <c r="AK224" s="9" t="n">
        <f aca="false">AI224*AJ224</f>
        <v>0</v>
      </c>
      <c r="AM224" s="15" t="str">
        <f aca="false">+A224</f>
        <v>NO</v>
      </c>
      <c r="AN224" s="15" t="n">
        <f aca="false">+B224</f>
        <v>30650940667</v>
      </c>
      <c r="AO224" s="15" t="str">
        <f aca="false">+C224</f>
        <v>Bustos &amp; Hope SH</v>
      </c>
      <c r="AP224" s="15" t="str">
        <f aca="false">+D224</f>
        <v>Responsable Inscripto</v>
      </c>
      <c r="AQ224" s="15" t="n">
        <f aca="false">E224</f>
        <v>124</v>
      </c>
      <c r="AR224" s="15" t="str">
        <f aca="false">TEXT(DAY(F224),"00")&amp;"/"&amp;TEXT(MONTH(F224),"00")&amp;"/"&amp;YEAR(F224)</f>
        <v>18/11/2025</v>
      </c>
      <c r="AS224" s="15" t="str">
        <f aca="false">TEXT(DAY(G224),"00")&amp;"/"&amp;TEXT(MONTH(G224),"00")&amp;"/"&amp;YEAR(G224)</f>
        <v>01/10/2025</v>
      </c>
      <c r="AT224" s="15" t="str">
        <f aca="false">TEXT(DAY(H224),"00")&amp;"/"&amp;TEXT(MONTH(H224),"00")&amp;"/"&amp;YEAR(H224)</f>
        <v>31/10/2025</v>
      </c>
      <c r="AU224" s="15" t="str">
        <f aca="false">TEXT(DAY(I224),"00")&amp;"/"&amp;TEXT(MONTH(I224),"00")&amp;"/"&amp;YEAR(I224)</f>
        <v>18/11/2025</v>
      </c>
      <c r="AV224" s="15" t="n">
        <f aca="false">IF(J224="","",J224)</f>
        <v>2</v>
      </c>
      <c r="AW224" s="15" t="n">
        <f aca="false">IFERROR(VLOOKUP(K224,TiposComprobantes!$B$2:$C$37,2,0),"")</f>
        <v>1</v>
      </c>
      <c r="AX224" s="15" t="n">
        <f aca="false">IFERROR(VLOOKUP(M224,TipoConceptos!$B$2:$C$4,2,0),"")</f>
        <v>2</v>
      </c>
      <c r="AY224" s="15" t="str">
        <f aca="false">N224</f>
        <v>Cuenta Corriente</v>
      </c>
      <c r="AZ224" s="15" t="n">
        <f aca="false">IFERROR(VLOOKUP(O224,CondicionReceptor!$B$2:$C$12,2,0),0)</f>
        <v>6</v>
      </c>
      <c r="BA224" s="15" t="n">
        <f aca="false">IFERROR(VLOOKUP(Q224,TiposDocumentos!$B$2:$C$37,2,0),99)</f>
        <v>80</v>
      </c>
      <c r="BB224" s="15" t="n">
        <f aca="false">R224</f>
        <v>20203385049</v>
      </c>
      <c r="BC224" s="15" t="str">
        <f aca="false">IF(S224="","",S224)</f>
        <v>MAROSEK HORACIO ALBERTO</v>
      </c>
      <c r="BD224" s="15" t="str">
        <f aca="false">IF(T224="","",T224)</f>
        <v>Dom. Estudio 3159</v>
      </c>
      <c r="BE224" s="15" t="str">
        <f aca="false">IF(U224="","",U224)</f>
        <v>Dom. Recep.  5136</v>
      </c>
      <c r="BF224" s="15" t="str">
        <f aca="false">IF(V224="","",V224)</f>
        <v>Honorarios 20203385049: oct 2025 - oct 2025</v>
      </c>
      <c r="BG224" s="11" t="n">
        <f aca="false">IF(W224="","",W224)</f>
        <v>2</v>
      </c>
      <c r="BH224" s="11" t="n">
        <f aca="false">IF(X224="","",X224)</f>
        <v>86863</v>
      </c>
      <c r="BI224" s="15" t="n">
        <f aca="false">IF(Y224="",0,Y224)</f>
        <v>0</v>
      </c>
      <c r="BJ224" s="11" t="n">
        <f aca="false">IF(Z224="","",Z224)</f>
        <v>173726</v>
      </c>
      <c r="BK224" s="15" t="n">
        <f aca="false">VLOOKUP(AA224,TiposIVA!$B$2:$C$11,2,0)</f>
        <v>5</v>
      </c>
      <c r="BL224" s="11" t="n">
        <f aca="false">IF(AB224="","",AB224)</f>
        <v>36482.46</v>
      </c>
      <c r="BM224" s="11" t="n">
        <f aca="false">IF(AC224="","",AC224)</f>
        <v>210208.46</v>
      </c>
      <c r="BN224" s="16" t="str">
        <f aca="false">IFERROR(VLOOKUP(AD224,TiposComprobantes!$B$2:$C$37,2,0),"")</f>
        <v/>
      </c>
      <c r="BO224" s="16" t="str">
        <f aca="false">IF(AE224="","",AE224)</f>
        <v/>
      </c>
      <c r="BP224" s="16" t="str">
        <f aca="false">IF(AF224="","",AF224)</f>
        <v/>
      </c>
      <c r="BQ224" s="16" t="str">
        <f aca="false">IFERROR(VLOOKUP(AG224,TiposTributos!$B$1:$C$12,2,0),"")</f>
        <v/>
      </c>
      <c r="BR224" s="16" t="str">
        <f aca="false">IF(AH224="","",AH224)</f>
        <v/>
      </c>
      <c r="BS224" s="11" t="n">
        <f aca="false">AI224</f>
        <v>0</v>
      </c>
      <c r="BT224" s="11" t="n">
        <f aca="false">AJ224*100</f>
        <v>0</v>
      </c>
      <c r="BU224" s="11" t="n">
        <f aca="false">AK224</f>
        <v>0</v>
      </c>
      <c r="BW224" s="15" t="str">
        <f aca="false">IF(F224="","",CONCATENATE(AM224,"|'",AN224,"'|'",AO224,"'|'",AP224,"'|'",AQ224,"'|'",AR224,"'|'",AS224,"'|'",AT224,"'|'",AU224,"'|",AV224,"|",AW224,"|",AX224,"|'",AY224,"'|",AZ224,"|",BA224,"|",BB224,"|'",BC224,"'|'",BD224,"'|'",BE224,"'|'",BF224,"'|",BG224,"|",BH224,"|",BI224,"|",BJ224,"|",BK224,"|",BL224,"|",BM224,"|",BN224,"|",BO224,"|",BP224,"|",BQ224,"|'",BR224,"'|",BS224,"|",BT224,"|",BU224))</f>
        <v>NO|'30650940667'|'Bustos &amp; Hope SH'|'Responsable Inscripto'|'124'|'18/11/2025'|'01/10/2025'|'31/10/2025'|'18/11/2025'|2|1|2|'Cuenta Corriente'|6|80|20203385049|'MAROSEK HORACIO ALBERTO'|'Dom. Estudio 3159'|'Dom. Recep.  5136'|'Honorarios 20203385049: oct 2025 - oct 2025'|2|86863|0|173726|5|36482,46|210208,46|||||''|0|0|0</v>
      </c>
    </row>
    <row r="225" customFormat="false" ht="12.75" hidden="false" customHeight="false" outlineLevel="0" collapsed="false">
      <c r="A225" s="5" t="s">
        <v>88</v>
      </c>
      <c r="B225" s="1" t="n">
        <v>30650940667</v>
      </c>
      <c r="C225" s="5" t="s">
        <v>38</v>
      </c>
      <c r="D225" s="5" t="s">
        <v>39</v>
      </c>
      <c r="E225" s="1" t="n">
        <v>125</v>
      </c>
      <c r="F225" s="6" t="n">
        <f aca="true">TODAY()</f>
        <v>45979</v>
      </c>
      <c r="G225" s="7" t="n">
        <f aca="false">DATE(YEAR(H225),MONTH(H225),1)</f>
        <v>45931</v>
      </c>
      <c r="H225" s="7" t="n">
        <f aca="false">EOMONTH(F225,-1)</f>
        <v>45961</v>
      </c>
      <c r="I225" s="7" t="n">
        <f aca="false">F225</f>
        <v>45979</v>
      </c>
      <c r="J225" s="1" t="n">
        <v>2</v>
      </c>
      <c r="K225" s="5" t="s">
        <v>40</v>
      </c>
      <c r="L225" s="8" t="str">
        <f aca="false">IF(K225="","",RIGHT(K225,1))</f>
        <v>A</v>
      </c>
      <c r="M225" s="5" t="s">
        <v>54</v>
      </c>
      <c r="N225" s="5" t="s">
        <v>42</v>
      </c>
      <c r="O225" s="5" t="s">
        <v>43</v>
      </c>
      <c r="P225" s="8" t="str">
        <f aca="false">IF(K225="","",VLOOKUP(O225,CondicionReceptor!$B$2:$D$12,3,0))</f>
        <v>A;M;C</v>
      </c>
      <c r="Q225" s="5" t="s">
        <v>44</v>
      </c>
      <c r="R225" s="1" t="n">
        <v>23173121539</v>
      </c>
      <c r="S225" s="5" t="s">
        <v>211</v>
      </c>
      <c r="T225" s="1" t="str">
        <f aca="false">"Dom. Estudio "&amp;RANDBETWEEN(1,10000)</f>
        <v>Dom. Estudio 8098</v>
      </c>
      <c r="U225" s="1" t="str">
        <f aca="false">"Dom. Recep.  "&amp;RANDBETWEEN(1,10000)</f>
        <v>Dom. Recep.  1875</v>
      </c>
      <c r="V225" s="1" t="str">
        <f aca="false">"Honorarios "&amp;R225&amp;": "&amp;TEXT(G225,"mmm")&amp;" "&amp;YEAR(G225)&amp;" - "&amp;TEXT(H225,"mmm")&amp;" "&amp;YEAR(H225)</f>
        <v>Honorarios 23173121539: oct 2025 - oct 2025</v>
      </c>
      <c r="W225" s="9" t="n">
        <f aca="false">ROUND(RANDBETWEEN(100,5000)/100,0)</f>
        <v>21</v>
      </c>
      <c r="X225" s="9" t="n">
        <v>86863</v>
      </c>
      <c r="Z225" s="9" t="n">
        <f aca="false">ROUND(W225*X225-Y225,2)</f>
        <v>1824123</v>
      </c>
      <c r="AA225" s="10" t="n">
        <v>0.21</v>
      </c>
      <c r="AB225" s="11" t="n">
        <f aca="false">ROUND(IFERROR(Z225*AA225,0),2)</f>
        <v>383065.83</v>
      </c>
      <c r="AC225" s="11" t="n">
        <f aca="false">AB225+Z225</f>
        <v>2207188.83</v>
      </c>
      <c r="AD225" s="5"/>
      <c r="AE225" s="12"/>
      <c r="AF225" s="12"/>
      <c r="AG225" s="13"/>
      <c r="AH225" s="12"/>
      <c r="AI225" s="12"/>
      <c r="AJ225" s="14"/>
      <c r="AK225" s="9" t="n">
        <f aca="false">AI225*AJ225</f>
        <v>0</v>
      </c>
      <c r="AM225" s="15" t="str">
        <f aca="false">+A225</f>
        <v>NO</v>
      </c>
      <c r="AN225" s="15" t="n">
        <f aca="false">+B225</f>
        <v>30650940667</v>
      </c>
      <c r="AO225" s="15" t="str">
        <f aca="false">+C225</f>
        <v>Bustos &amp; Hope SH</v>
      </c>
      <c r="AP225" s="15" t="str">
        <f aca="false">+D225</f>
        <v>Responsable Inscripto</v>
      </c>
      <c r="AQ225" s="15" t="n">
        <f aca="false">E225</f>
        <v>125</v>
      </c>
      <c r="AR225" s="15" t="str">
        <f aca="false">TEXT(DAY(F225),"00")&amp;"/"&amp;TEXT(MONTH(F225),"00")&amp;"/"&amp;YEAR(F225)</f>
        <v>18/11/2025</v>
      </c>
      <c r="AS225" s="15" t="str">
        <f aca="false">TEXT(DAY(G225),"00")&amp;"/"&amp;TEXT(MONTH(G225),"00")&amp;"/"&amp;YEAR(G225)</f>
        <v>01/10/2025</v>
      </c>
      <c r="AT225" s="15" t="str">
        <f aca="false">TEXT(DAY(H225),"00")&amp;"/"&amp;TEXT(MONTH(H225),"00")&amp;"/"&amp;YEAR(H225)</f>
        <v>31/10/2025</v>
      </c>
      <c r="AU225" s="15" t="str">
        <f aca="false">TEXT(DAY(I225),"00")&amp;"/"&amp;TEXT(MONTH(I225),"00")&amp;"/"&amp;YEAR(I225)</f>
        <v>18/11/2025</v>
      </c>
      <c r="AV225" s="15" t="n">
        <f aca="false">IF(J225="","",J225)</f>
        <v>2</v>
      </c>
      <c r="AW225" s="15" t="n">
        <f aca="false">IFERROR(VLOOKUP(K225,TiposComprobantes!$B$2:$C$37,2,0),"")</f>
        <v>1</v>
      </c>
      <c r="AX225" s="15" t="n">
        <f aca="false">IFERROR(VLOOKUP(M225,TipoConceptos!$B$2:$C$4,2,0),"")</f>
        <v>2</v>
      </c>
      <c r="AY225" s="15" t="str">
        <f aca="false">N225</f>
        <v>Cuenta Corriente</v>
      </c>
      <c r="AZ225" s="15" t="n">
        <f aca="false">IFERROR(VLOOKUP(O225,CondicionReceptor!$B$2:$C$12,2,0),0)</f>
        <v>1</v>
      </c>
      <c r="BA225" s="15" t="n">
        <f aca="false">IFERROR(VLOOKUP(Q225,TiposDocumentos!$B$2:$C$37,2,0),99)</f>
        <v>80</v>
      </c>
      <c r="BB225" s="15" t="n">
        <f aca="false">R225</f>
        <v>23173121539</v>
      </c>
      <c r="BC225" s="15" t="str">
        <f aca="false">IF(S225="","",S225)</f>
        <v>MAROSEK MARIO ROBERTO</v>
      </c>
      <c r="BD225" s="15" t="str">
        <f aca="false">IF(T225="","",T225)</f>
        <v>Dom. Estudio 8098</v>
      </c>
      <c r="BE225" s="15" t="str">
        <f aca="false">IF(U225="","",U225)</f>
        <v>Dom. Recep.  1875</v>
      </c>
      <c r="BF225" s="15" t="str">
        <f aca="false">IF(V225="","",V225)</f>
        <v>Honorarios 23173121539: oct 2025 - oct 2025</v>
      </c>
      <c r="BG225" s="11" t="n">
        <f aca="false">IF(W225="","",W225)</f>
        <v>21</v>
      </c>
      <c r="BH225" s="11" t="n">
        <f aca="false">IF(X225="","",X225)</f>
        <v>86863</v>
      </c>
      <c r="BI225" s="15" t="n">
        <f aca="false">IF(Y225="",0,Y225)</f>
        <v>0</v>
      </c>
      <c r="BJ225" s="11" t="n">
        <f aca="false">IF(Z225="","",Z225)</f>
        <v>1824123</v>
      </c>
      <c r="BK225" s="15" t="n">
        <f aca="false">VLOOKUP(AA225,TiposIVA!$B$2:$C$11,2,0)</f>
        <v>5</v>
      </c>
      <c r="BL225" s="11" t="n">
        <f aca="false">IF(AB225="","",AB225)</f>
        <v>383065.83</v>
      </c>
      <c r="BM225" s="11" t="n">
        <f aca="false">IF(AC225="","",AC225)</f>
        <v>2207188.83</v>
      </c>
      <c r="BN225" s="16" t="str">
        <f aca="false">IFERROR(VLOOKUP(AD225,TiposComprobantes!$B$2:$C$37,2,0),"")</f>
        <v/>
      </c>
      <c r="BO225" s="16" t="str">
        <f aca="false">IF(AE225="","",AE225)</f>
        <v/>
      </c>
      <c r="BP225" s="16" t="str">
        <f aca="false">IF(AF225="","",AF225)</f>
        <v/>
      </c>
      <c r="BQ225" s="16" t="str">
        <f aca="false">IFERROR(VLOOKUP(AG225,TiposTributos!$B$1:$C$12,2,0),"")</f>
        <v/>
      </c>
      <c r="BR225" s="16" t="str">
        <f aca="false">IF(AH225="","",AH225)</f>
        <v/>
      </c>
      <c r="BS225" s="11" t="n">
        <f aca="false">AI225</f>
        <v>0</v>
      </c>
      <c r="BT225" s="11" t="n">
        <f aca="false">AJ225*100</f>
        <v>0</v>
      </c>
      <c r="BU225" s="11" t="n">
        <f aca="false">AK225</f>
        <v>0</v>
      </c>
      <c r="BW225" s="15" t="str">
        <f aca="false">IF(F225="","",CONCATENATE(AM225,"|'",AN225,"'|'",AO225,"'|'",AP225,"'|'",AQ225,"'|'",AR225,"'|'",AS225,"'|'",AT225,"'|'",AU225,"'|",AV225,"|",AW225,"|",AX225,"|'",AY225,"'|",AZ225,"|",BA225,"|",BB225,"|'",BC225,"'|'",BD225,"'|'",BE225,"'|'",BF225,"'|",BG225,"|",BH225,"|",BI225,"|",BJ225,"|",BK225,"|",BL225,"|",BM225,"|",BN225,"|",BO225,"|",BP225,"|",BQ225,"|'",BR225,"'|",BS225,"|",BT225,"|",BU225))</f>
        <v>NO|'30650940667'|'Bustos &amp; Hope SH'|'Responsable Inscripto'|'125'|'18/11/2025'|'01/10/2025'|'31/10/2025'|'18/11/2025'|2|1|2|'Cuenta Corriente'|1|80|23173121539|'MAROSEK MARIO ROBERTO'|'Dom. Estudio 8098'|'Dom. Recep.  1875'|'Honorarios 23173121539: oct 2025 - oct 2025'|21|86863|0|1824123|5|383065,83|2207188,83|||||''|0|0|0</v>
      </c>
    </row>
    <row r="226" customFormat="false" ht="12.75" hidden="false" customHeight="false" outlineLevel="0" collapsed="false">
      <c r="A226" s="5" t="s">
        <v>88</v>
      </c>
      <c r="B226" s="1" t="n">
        <v>30650940667</v>
      </c>
      <c r="C226" s="5" t="s">
        <v>38</v>
      </c>
      <c r="D226" s="5" t="s">
        <v>39</v>
      </c>
      <c r="E226" s="1" t="n">
        <v>126</v>
      </c>
      <c r="F226" s="6" t="n">
        <f aca="true">TODAY()</f>
        <v>45979</v>
      </c>
      <c r="G226" s="7" t="n">
        <f aca="false">DATE(YEAR(H226),MONTH(H226),1)</f>
        <v>45931</v>
      </c>
      <c r="H226" s="7" t="n">
        <f aca="false">EOMONTH(F226,-1)</f>
        <v>45961</v>
      </c>
      <c r="I226" s="7" t="n">
        <f aca="false">F226</f>
        <v>45979</v>
      </c>
      <c r="J226" s="1" t="n">
        <v>2</v>
      </c>
      <c r="K226" s="5" t="s">
        <v>40</v>
      </c>
      <c r="L226" s="8" t="str">
        <f aca="false">IF(K226="","",RIGHT(K226,1))</f>
        <v>A</v>
      </c>
      <c r="M226" s="5" t="s">
        <v>54</v>
      </c>
      <c r="N226" s="5" t="s">
        <v>42</v>
      </c>
      <c r="O226" s="5" t="s">
        <v>43</v>
      </c>
      <c r="P226" s="8" t="str">
        <f aca="false">IF(K226="","",VLOOKUP(O226,CondicionReceptor!$B$2:$D$12,3,0))</f>
        <v>A;M;C</v>
      </c>
      <c r="Q226" s="5" t="s">
        <v>44</v>
      </c>
      <c r="R226" s="1" t="n">
        <v>23173121539</v>
      </c>
      <c r="S226" s="5" t="s">
        <v>211</v>
      </c>
      <c r="T226" s="1" t="str">
        <f aca="false">"Dom. Estudio "&amp;RANDBETWEEN(1,10000)</f>
        <v>Dom. Estudio 6937</v>
      </c>
      <c r="U226" s="1" t="str">
        <f aca="false">"Dom. Recep.  "&amp;RANDBETWEEN(1,10000)</f>
        <v>Dom. Recep.  945</v>
      </c>
      <c r="V226" s="1" t="str">
        <f aca="false">"Honorarios "&amp;R226&amp;": "&amp;TEXT(G226,"mmm")&amp;" "&amp;YEAR(G226)&amp;" - "&amp;TEXT(H226,"mmm")&amp;" "&amp;YEAR(H226)</f>
        <v>Honorarios 23173121539: oct 2025 - oct 2025</v>
      </c>
      <c r="W226" s="9" t="n">
        <f aca="false">ROUND(RANDBETWEEN(100,5000)/100,0)</f>
        <v>19</v>
      </c>
      <c r="X226" s="9" t="n">
        <v>86863</v>
      </c>
      <c r="Z226" s="9" t="n">
        <f aca="false">ROUND(W226*X226-Y226,2)</f>
        <v>1650397</v>
      </c>
      <c r="AA226" s="10" t="n">
        <v>0.21</v>
      </c>
      <c r="AB226" s="11" t="n">
        <f aca="false">ROUND(IFERROR(Z226*AA226,0),2)</f>
        <v>346583.37</v>
      </c>
      <c r="AC226" s="11" t="n">
        <f aca="false">AB226+Z226</f>
        <v>1996980.37</v>
      </c>
      <c r="AD226" s="5"/>
      <c r="AE226" s="12"/>
      <c r="AF226" s="12"/>
      <c r="AG226" s="13"/>
      <c r="AH226" s="12"/>
      <c r="AI226" s="12"/>
      <c r="AJ226" s="14"/>
      <c r="AK226" s="9" t="n">
        <f aca="false">AI226*AJ226</f>
        <v>0</v>
      </c>
      <c r="AM226" s="15" t="str">
        <f aca="false">+A226</f>
        <v>NO</v>
      </c>
      <c r="AN226" s="15" t="n">
        <f aca="false">+B226</f>
        <v>30650940667</v>
      </c>
      <c r="AO226" s="15" t="str">
        <f aca="false">+C226</f>
        <v>Bustos &amp; Hope SH</v>
      </c>
      <c r="AP226" s="15" t="str">
        <f aca="false">+D226</f>
        <v>Responsable Inscripto</v>
      </c>
      <c r="AQ226" s="15" t="n">
        <f aca="false">E226</f>
        <v>126</v>
      </c>
      <c r="AR226" s="15" t="str">
        <f aca="false">TEXT(DAY(F226),"00")&amp;"/"&amp;TEXT(MONTH(F226),"00")&amp;"/"&amp;YEAR(F226)</f>
        <v>18/11/2025</v>
      </c>
      <c r="AS226" s="15" t="str">
        <f aca="false">TEXT(DAY(G226),"00")&amp;"/"&amp;TEXT(MONTH(G226),"00")&amp;"/"&amp;YEAR(G226)</f>
        <v>01/10/2025</v>
      </c>
      <c r="AT226" s="15" t="str">
        <f aca="false">TEXT(DAY(H226),"00")&amp;"/"&amp;TEXT(MONTH(H226),"00")&amp;"/"&amp;YEAR(H226)</f>
        <v>31/10/2025</v>
      </c>
      <c r="AU226" s="15" t="str">
        <f aca="false">TEXT(DAY(I226),"00")&amp;"/"&amp;TEXT(MONTH(I226),"00")&amp;"/"&amp;YEAR(I226)</f>
        <v>18/11/2025</v>
      </c>
      <c r="AV226" s="15" t="n">
        <f aca="false">IF(J226="","",J226)</f>
        <v>2</v>
      </c>
      <c r="AW226" s="15" t="n">
        <f aca="false">IFERROR(VLOOKUP(K226,TiposComprobantes!$B$2:$C$37,2,0),"")</f>
        <v>1</v>
      </c>
      <c r="AX226" s="15" t="n">
        <f aca="false">IFERROR(VLOOKUP(M226,TipoConceptos!$B$2:$C$4,2,0),"")</f>
        <v>2</v>
      </c>
      <c r="AY226" s="15" t="str">
        <f aca="false">N226</f>
        <v>Cuenta Corriente</v>
      </c>
      <c r="AZ226" s="15" t="n">
        <f aca="false">IFERROR(VLOOKUP(O226,CondicionReceptor!$B$2:$C$12,2,0),0)</f>
        <v>1</v>
      </c>
      <c r="BA226" s="15" t="n">
        <f aca="false">IFERROR(VLOOKUP(Q226,TiposDocumentos!$B$2:$C$37,2,0),99)</f>
        <v>80</v>
      </c>
      <c r="BB226" s="15" t="n">
        <f aca="false">R226</f>
        <v>23173121539</v>
      </c>
      <c r="BC226" s="15" t="str">
        <f aca="false">IF(S226="","",S226)</f>
        <v>MAROSEK MARIO ROBERTO</v>
      </c>
      <c r="BD226" s="15" t="str">
        <f aca="false">IF(T226="","",T226)</f>
        <v>Dom. Estudio 6937</v>
      </c>
      <c r="BE226" s="15" t="str">
        <f aca="false">IF(U226="","",U226)</f>
        <v>Dom. Recep.  945</v>
      </c>
      <c r="BF226" s="15" t="str">
        <f aca="false">IF(V226="","",V226)</f>
        <v>Honorarios 23173121539: oct 2025 - oct 2025</v>
      </c>
      <c r="BG226" s="11" t="n">
        <f aca="false">IF(W226="","",W226)</f>
        <v>19</v>
      </c>
      <c r="BH226" s="11" t="n">
        <f aca="false">IF(X226="","",X226)</f>
        <v>86863</v>
      </c>
      <c r="BI226" s="15" t="n">
        <f aca="false">IF(Y226="",0,Y226)</f>
        <v>0</v>
      </c>
      <c r="BJ226" s="11" t="n">
        <f aca="false">IF(Z226="","",Z226)</f>
        <v>1650397</v>
      </c>
      <c r="BK226" s="15" t="n">
        <f aca="false">VLOOKUP(AA226,TiposIVA!$B$2:$C$11,2,0)</f>
        <v>5</v>
      </c>
      <c r="BL226" s="11" t="n">
        <f aca="false">IF(AB226="","",AB226)</f>
        <v>346583.37</v>
      </c>
      <c r="BM226" s="11" t="n">
        <f aca="false">IF(AC226="","",AC226)</f>
        <v>1996980.37</v>
      </c>
      <c r="BN226" s="16" t="str">
        <f aca="false">IFERROR(VLOOKUP(AD226,TiposComprobantes!$B$2:$C$37,2,0),"")</f>
        <v/>
      </c>
      <c r="BO226" s="16" t="str">
        <f aca="false">IF(AE226="","",AE226)</f>
        <v/>
      </c>
      <c r="BP226" s="16" t="str">
        <f aca="false">IF(AF226="","",AF226)</f>
        <v/>
      </c>
      <c r="BQ226" s="16" t="str">
        <f aca="false">IFERROR(VLOOKUP(AG226,TiposTributos!$B$1:$C$12,2,0),"")</f>
        <v/>
      </c>
      <c r="BR226" s="16" t="str">
        <f aca="false">IF(AH226="","",AH226)</f>
        <v/>
      </c>
      <c r="BS226" s="11" t="n">
        <f aca="false">AI226</f>
        <v>0</v>
      </c>
      <c r="BT226" s="11" t="n">
        <f aca="false">AJ226*100</f>
        <v>0</v>
      </c>
      <c r="BU226" s="11" t="n">
        <f aca="false">AK226</f>
        <v>0</v>
      </c>
      <c r="BW226" s="15" t="str">
        <f aca="false">IF(F226="","",CONCATENATE(AM226,"|'",AN226,"'|'",AO226,"'|'",AP226,"'|'",AQ226,"'|'",AR226,"'|'",AS226,"'|'",AT226,"'|'",AU226,"'|",AV226,"|",AW226,"|",AX226,"|'",AY226,"'|",AZ226,"|",BA226,"|",BB226,"|'",BC226,"'|'",BD226,"'|'",BE226,"'|'",BF226,"'|",BG226,"|",BH226,"|",BI226,"|",BJ226,"|",BK226,"|",BL226,"|",BM226,"|",BN226,"|",BO226,"|",BP226,"|",BQ226,"|'",BR226,"'|",BS226,"|",BT226,"|",BU226))</f>
        <v>NO|'30650940667'|'Bustos &amp; Hope SH'|'Responsable Inscripto'|'126'|'18/11/2025'|'01/10/2025'|'31/10/2025'|'18/11/2025'|2|1|2|'Cuenta Corriente'|1|80|23173121539|'MAROSEK MARIO ROBERTO'|'Dom. Estudio 6937'|'Dom. Recep.  945'|'Honorarios 23173121539: oct 2025 - oct 2025'|19|86863|0|1650397|5|346583,37|1996980,37|||||''|0|0|0</v>
      </c>
    </row>
    <row r="227" customFormat="false" ht="12.75" hidden="false" customHeight="false" outlineLevel="0" collapsed="false">
      <c r="A227" s="5" t="s">
        <v>88</v>
      </c>
      <c r="B227" s="1" t="n">
        <v>30650940667</v>
      </c>
      <c r="C227" s="5" t="s">
        <v>38</v>
      </c>
      <c r="D227" s="5" t="s">
        <v>39</v>
      </c>
      <c r="E227" s="1" t="n">
        <v>127</v>
      </c>
      <c r="F227" s="6" t="n">
        <f aca="true">TODAY()</f>
        <v>45979</v>
      </c>
      <c r="G227" s="7" t="n">
        <f aca="false">DATE(YEAR(H227),MONTH(H227),1)</f>
        <v>45931</v>
      </c>
      <c r="H227" s="7" t="n">
        <f aca="false">EOMONTH(F227,-1)</f>
        <v>45961</v>
      </c>
      <c r="I227" s="7" t="n">
        <f aca="false">F227</f>
        <v>45979</v>
      </c>
      <c r="J227" s="1" t="n">
        <v>2</v>
      </c>
      <c r="K227" s="5" t="s">
        <v>40</v>
      </c>
      <c r="L227" s="8" t="str">
        <f aca="false">IF(K227="","",RIGHT(K227,1))</f>
        <v>A</v>
      </c>
      <c r="M227" s="5" t="s">
        <v>54</v>
      </c>
      <c r="N227" s="5" t="s">
        <v>42</v>
      </c>
      <c r="O227" s="5" t="s">
        <v>128</v>
      </c>
      <c r="P227" s="8" t="str">
        <f aca="false">IF(K227="","",VLOOKUP(O227,CondicionReceptor!$B$2:$D$12,3,0))</f>
        <v>A;M;C</v>
      </c>
      <c r="Q227" s="5" t="s">
        <v>44</v>
      </c>
      <c r="R227" s="1" t="n">
        <v>23246015139</v>
      </c>
      <c r="S227" s="5" t="s">
        <v>212</v>
      </c>
      <c r="T227" s="1" t="str">
        <f aca="false">"Dom. Estudio "&amp;RANDBETWEEN(1,10000)</f>
        <v>Dom. Estudio 9840</v>
      </c>
      <c r="U227" s="1" t="str">
        <f aca="false">"Dom. Recep.  "&amp;RANDBETWEEN(1,10000)</f>
        <v>Dom. Recep.  4969</v>
      </c>
      <c r="V227" s="1" t="str">
        <f aca="false">"Honorarios "&amp;R227&amp;": "&amp;TEXT(G227,"mmm")&amp;" "&amp;YEAR(G227)&amp;" - "&amp;TEXT(H227,"mmm")&amp;" "&amp;YEAR(H227)</f>
        <v>Honorarios 23246015139: oct 2025 - oct 2025</v>
      </c>
      <c r="W227" s="9" t="n">
        <f aca="false">ROUND(RANDBETWEEN(100,5000)/100,0)</f>
        <v>23</v>
      </c>
      <c r="X227" s="9" t="n">
        <v>86863</v>
      </c>
      <c r="Z227" s="9" t="n">
        <f aca="false">ROUND(W227*X227-Y227,2)</f>
        <v>1997849</v>
      </c>
      <c r="AA227" s="10" t="n">
        <v>0.21</v>
      </c>
      <c r="AB227" s="11" t="n">
        <f aca="false">ROUND(IFERROR(Z227*AA227,0),2)</f>
        <v>419548.29</v>
      </c>
      <c r="AC227" s="11" t="n">
        <f aca="false">AB227+Z227</f>
        <v>2417397.29</v>
      </c>
      <c r="AD227" s="5"/>
      <c r="AE227" s="12"/>
      <c r="AF227" s="12"/>
      <c r="AG227" s="13"/>
      <c r="AH227" s="12"/>
      <c r="AI227" s="12"/>
      <c r="AJ227" s="14"/>
      <c r="AK227" s="9" t="n">
        <f aca="false">AI227*AJ227</f>
        <v>0</v>
      </c>
      <c r="AM227" s="15" t="str">
        <f aca="false">+A227</f>
        <v>NO</v>
      </c>
      <c r="AN227" s="15" t="n">
        <f aca="false">+B227</f>
        <v>30650940667</v>
      </c>
      <c r="AO227" s="15" t="str">
        <f aca="false">+C227</f>
        <v>Bustos &amp; Hope SH</v>
      </c>
      <c r="AP227" s="15" t="str">
        <f aca="false">+D227</f>
        <v>Responsable Inscripto</v>
      </c>
      <c r="AQ227" s="15" t="n">
        <f aca="false">E227</f>
        <v>127</v>
      </c>
      <c r="AR227" s="15" t="str">
        <f aca="false">TEXT(DAY(F227),"00")&amp;"/"&amp;TEXT(MONTH(F227),"00")&amp;"/"&amp;YEAR(F227)</f>
        <v>18/11/2025</v>
      </c>
      <c r="AS227" s="15" t="str">
        <f aca="false">TEXT(DAY(G227),"00")&amp;"/"&amp;TEXT(MONTH(G227),"00")&amp;"/"&amp;YEAR(G227)</f>
        <v>01/10/2025</v>
      </c>
      <c r="AT227" s="15" t="str">
        <f aca="false">TEXT(DAY(H227),"00")&amp;"/"&amp;TEXT(MONTH(H227),"00")&amp;"/"&amp;YEAR(H227)</f>
        <v>31/10/2025</v>
      </c>
      <c r="AU227" s="15" t="str">
        <f aca="false">TEXT(DAY(I227),"00")&amp;"/"&amp;TEXT(MONTH(I227),"00")&amp;"/"&amp;YEAR(I227)</f>
        <v>18/11/2025</v>
      </c>
      <c r="AV227" s="15" t="n">
        <f aca="false">IF(J227="","",J227)</f>
        <v>2</v>
      </c>
      <c r="AW227" s="15" t="n">
        <f aca="false">IFERROR(VLOOKUP(K227,TiposComprobantes!$B$2:$C$37,2,0),"")</f>
        <v>1</v>
      </c>
      <c r="AX227" s="15" t="n">
        <f aca="false">IFERROR(VLOOKUP(M227,TipoConceptos!$B$2:$C$4,2,0),"")</f>
        <v>2</v>
      </c>
      <c r="AY227" s="15" t="str">
        <f aca="false">N227</f>
        <v>Cuenta Corriente</v>
      </c>
      <c r="AZ227" s="15" t="n">
        <f aca="false">IFERROR(VLOOKUP(O227,CondicionReceptor!$B$2:$C$12,2,0),0)</f>
        <v>6</v>
      </c>
      <c r="BA227" s="15" t="n">
        <f aca="false">IFERROR(VLOOKUP(Q227,TiposDocumentos!$B$2:$C$37,2,0),99)</f>
        <v>80</v>
      </c>
      <c r="BB227" s="15" t="n">
        <f aca="false">R227</f>
        <v>23246015139</v>
      </c>
      <c r="BC227" s="15" t="str">
        <f aca="false">IF(S227="","",S227)</f>
        <v>MAROSEK SERGIO RICARDO</v>
      </c>
      <c r="BD227" s="15" t="str">
        <f aca="false">IF(T227="","",T227)</f>
        <v>Dom. Estudio 9840</v>
      </c>
      <c r="BE227" s="15" t="str">
        <f aca="false">IF(U227="","",U227)</f>
        <v>Dom. Recep.  4969</v>
      </c>
      <c r="BF227" s="15" t="str">
        <f aca="false">IF(V227="","",V227)</f>
        <v>Honorarios 23246015139: oct 2025 - oct 2025</v>
      </c>
      <c r="BG227" s="11" t="n">
        <f aca="false">IF(W227="","",W227)</f>
        <v>23</v>
      </c>
      <c r="BH227" s="11" t="n">
        <f aca="false">IF(X227="","",X227)</f>
        <v>86863</v>
      </c>
      <c r="BI227" s="15" t="n">
        <f aca="false">IF(Y227="",0,Y227)</f>
        <v>0</v>
      </c>
      <c r="BJ227" s="11" t="n">
        <f aca="false">IF(Z227="","",Z227)</f>
        <v>1997849</v>
      </c>
      <c r="BK227" s="15" t="n">
        <f aca="false">VLOOKUP(AA227,TiposIVA!$B$2:$C$11,2,0)</f>
        <v>5</v>
      </c>
      <c r="BL227" s="11" t="n">
        <f aca="false">IF(AB227="","",AB227)</f>
        <v>419548.29</v>
      </c>
      <c r="BM227" s="11" t="n">
        <f aca="false">IF(AC227="","",AC227)</f>
        <v>2417397.29</v>
      </c>
      <c r="BN227" s="16" t="str">
        <f aca="false">IFERROR(VLOOKUP(AD227,TiposComprobantes!$B$2:$C$37,2,0),"")</f>
        <v/>
      </c>
      <c r="BO227" s="16" t="str">
        <f aca="false">IF(AE227="","",AE227)</f>
        <v/>
      </c>
      <c r="BP227" s="16" t="str">
        <f aca="false">IF(AF227="","",AF227)</f>
        <v/>
      </c>
      <c r="BQ227" s="16" t="str">
        <f aca="false">IFERROR(VLOOKUP(AG227,TiposTributos!$B$1:$C$12,2,0),"")</f>
        <v/>
      </c>
      <c r="BR227" s="16" t="str">
        <f aca="false">IF(AH227="","",AH227)</f>
        <v/>
      </c>
      <c r="BS227" s="11" t="n">
        <f aca="false">AI227</f>
        <v>0</v>
      </c>
      <c r="BT227" s="11" t="n">
        <f aca="false">AJ227*100</f>
        <v>0</v>
      </c>
      <c r="BU227" s="11" t="n">
        <f aca="false">AK227</f>
        <v>0</v>
      </c>
      <c r="BW227" s="15" t="str">
        <f aca="false">IF(F227="","",CONCATENATE(AM227,"|'",AN227,"'|'",AO227,"'|'",AP227,"'|'",AQ227,"'|'",AR227,"'|'",AS227,"'|'",AT227,"'|'",AU227,"'|",AV227,"|",AW227,"|",AX227,"|'",AY227,"'|",AZ227,"|",BA227,"|",BB227,"|'",BC227,"'|'",BD227,"'|'",BE227,"'|'",BF227,"'|",BG227,"|",BH227,"|",BI227,"|",BJ227,"|",BK227,"|",BL227,"|",BM227,"|",BN227,"|",BO227,"|",BP227,"|",BQ227,"|'",BR227,"'|",BS227,"|",BT227,"|",BU227))</f>
        <v>NO|'30650940667'|'Bustos &amp; Hope SH'|'Responsable Inscripto'|'127'|'18/11/2025'|'01/10/2025'|'31/10/2025'|'18/11/2025'|2|1|2|'Cuenta Corriente'|6|80|23246015139|'MAROSEK SERGIO RICARDO'|'Dom. Estudio 9840'|'Dom. Recep.  4969'|'Honorarios 23246015139: oct 2025 - oct 2025'|23|86863|0|1997849|5|419548,29|2417397,29|||||''|0|0|0</v>
      </c>
    </row>
    <row r="228" customFormat="false" ht="12.75" hidden="false" customHeight="false" outlineLevel="0" collapsed="false">
      <c r="A228" s="5" t="s">
        <v>88</v>
      </c>
      <c r="B228" s="1" t="n">
        <v>30650940667</v>
      </c>
      <c r="C228" s="5" t="s">
        <v>38</v>
      </c>
      <c r="D228" s="5" t="s">
        <v>39</v>
      </c>
      <c r="E228" s="1" t="n">
        <v>128</v>
      </c>
      <c r="F228" s="6" t="n">
        <f aca="true">TODAY()</f>
        <v>45979</v>
      </c>
      <c r="G228" s="7" t="n">
        <f aca="false">DATE(YEAR(H228),MONTH(H228),1)</f>
        <v>45931</v>
      </c>
      <c r="H228" s="7" t="n">
        <f aca="false">EOMONTH(F228,-1)</f>
        <v>45961</v>
      </c>
      <c r="I228" s="7" t="n">
        <f aca="false">F228</f>
        <v>45979</v>
      </c>
      <c r="J228" s="1" t="n">
        <v>2</v>
      </c>
      <c r="K228" s="5" t="s">
        <v>40</v>
      </c>
      <c r="L228" s="8" t="str">
        <f aca="false">IF(K228="","",RIGHT(K228,1))</f>
        <v>A</v>
      </c>
      <c r="M228" s="5" t="s">
        <v>54</v>
      </c>
      <c r="N228" s="5" t="s">
        <v>42</v>
      </c>
      <c r="O228" s="5" t="s">
        <v>128</v>
      </c>
      <c r="P228" s="8" t="str">
        <f aca="false">IF(K228="","",VLOOKUP(O228,CondicionReceptor!$B$2:$D$12,3,0))</f>
        <v>A;M;C</v>
      </c>
      <c r="Q228" s="5" t="s">
        <v>44</v>
      </c>
      <c r="R228" s="1" t="n">
        <v>20168296011</v>
      </c>
      <c r="S228" s="5" t="s">
        <v>213</v>
      </c>
      <c r="T228" s="1" t="str">
        <f aca="false">"Dom. Estudio "&amp;RANDBETWEEN(1,10000)</f>
        <v>Dom. Estudio 1137</v>
      </c>
      <c r="U228" s="1" t="str">
        <f aca="false">"Dom. Recep.  "&amp;RANDBETWEEN(1,10000)</f>
        <v>Dom. Recep.  9442</v>
      </c>
      <c r="V228" s="1" t="str">
        <f aca="false">"Honorarios "&amp;R228&amp;": "&amp;TEXT(G228,"mmm")&amp;" "&amp;YEAR(G228)&amp;" - "&amp;TEXT(H228,"mmm")&amp;" "&amp;YEAR(H228)</f>
        <v>Honorarios 20168296011: oct 2025 - oct 2025</v>
      </c>
      <c r="W228" s="9" t="n">
        <f aca="false">ROUND(RANDBETWEEN(100,5000)/100,0)</f>
        <v>47</v>
      </c>
      <c r="X228" s="9" t="n">
        <v>86863</v>
      </c>
      <c r="Z228" s="9" t="n">
        <f aca="false">ROUND(W228*X228-Y228,2)</f>
        <v>4082561</v>
      </c>
      <c r="AA228" s="10" t="n">
        <v>0.21</v>
      </c>
      <c r="AB228" s="11" t="n">
        <f aca="false">ROUND(IFERROR(Z228*AA228,0),2)</f>
        <v>857337.81</v>
      </c>
      <c r="AC228" s="11" t="n">
        <f aca="false">AB228+Z228</f>
        <v>4939898.81</v>
      </c>
      <c r="AD228" s="5"/>
      <c r="AE228" s="12"/>
      <c r="AF228" s="12"/>
      <c r="AG228" s="13"/>
      <c r="AH228" s="12"/>
      <c r="AI228" s="12"/>
      <c r="AJ228" s="14"/>
      <c r="AK228" s="9" t="n">
        <f aca="false">AI228*AJ228</f>
        <v>0</v>
      </c>
      <c r="AM228" s="15" t="str">
        <f aca="false">+A228</f>
        <v>NO</v>
      </c>
      <c r="AN228" s="15" t="n">
        <f aca="false">+B228</f>
        <v>30650940667</v>
      </c>
      <c r="AO228" s="15" t="str">
        <f aca="false">+C228</f>
        <v>Bustos &amp; Hope SH</v>
      </c>
      <c r="AP228" s="15" t="str">
        <f aca="false">+D228</f>
        <v>Responsable Inscripto</v>
      </c>
      <c r="AQ228" s="15" t="n">
        <f aca="false">E228</f>
        <v>128</v>
      </c>
      <c r="AR228" s="15" t="str">
        <f aca="false">TEXT(DAY(F228),"00")&amp;"/"&amp;TEXT(MONTH(F228),"00")&amp;"/"&amp;YEAR(F228)</f>
        <v>18/11/2025</v>
      </c>
      <c r="AS228" s="15" t="str">
        <f aca="false">TEXT(DAY(G228),"00")&amp;"/"&amp;TEXT(MONTH(G228),"00")&amp;"/"&amp;YEAR(G228)</f>
        <v>01/10/2025</v>
      </c>
      <c r="AT228" s="15" t="str">
        <f aca="false">TEXT(DAY(H228),"00")&amp;"/"&amp;TEXT(MONTH(H228),"00")&amp;"/"&amp;YEAR(H228)</f>
        <v>31/10/2025</v>
      </c>
      <c r="AU228" s="15" t="str">
        <f aca="false">TEXT(DAY(I228),"00")&amp;"/"&amp;TEXT(MONTH(I228),"00")&amp;"/"&amp;YEAR(I228)</f>
        <v>18/11/2025</v>
      </c>
      <c r="AV228" s="15" t="n">
        <f aca="false">IF(J228="","",J228)</f>
        <v>2</v>
      </c>
      <c r="AW228" s="15" t="n">
        <f aca="false">IFERROR(VLOOKUP(K228,TiposComprobantes!$B$2:$C$37,2,0),"")</f>
        <v>1</v>
      </c>
      <c r="AX228" s="15" t="n">
        <f aca="false">IFERROR(VLOOKUP(M228,TipoConceptos!$B$2:$C$4,2,0),"")</f>
        <v>2</v>
      </c>
      <c r="AY228" s="15" t="str">
        <f aca="false">N228</f>
        <v>Cuenta Corriente</v>
      </c>
      <c r="AZ228" s="15" t="n">
        <f aca="false">IFERROR(VLOOKUP(O228,CondicionReceptor!$B$2:$C$12,2,0),0)</f>
        <v>6</v>
      </c>
      <c r="BA228" s="15" t="n">
        <f aca="false">IFERROR(VLOOKUP(Q228,TiposDocumentos!$B$2:$C$37,2,0),99)</f>
        <v>80</v>
      </c>
      <c r="BB228" s="15" t="n">
        <f aca="false">R228</f>
        <v>20168296011</v>
      </c>
      <c r="BC228" s="15" t="str">
        <f aca="false">IF(S228="","",S228)</f>
        <v>MAYOL JOSE CARLOS</v>
      </c>
      <c r="BD228" s="15" t="str">
        <f aca="false">IF(T228="","",T228)</f>
        <v>Dom. Estudio 1137</v>
      </c>
      <c r="BE228" s="15" t="str">
        <f aca="false">IF(U228="","",U228)</f>
        <v>Dom. Recep.  9442</v>
      </c>
      <c r="BF228" s="15" t="str">
        <f aca="false">IF(V228="","",V228)</f>
        <v>Honorarios 20168296011: oct 2025 - oct 2025</v>
      </c>
      <c r="BG228" s="11" t="n">
        <f aca="false">IF(W228="","",W228)</f>
        <v>47</v>
      </c>
      <c r="BH228" s="11" t="n">
        <f aca="false">IF(X228="","",X228)</f>
        <v>86863</v>
      </c>
      <c r="BI228" s="15" t="n">
        <f aca="false">IF(Y228="",0,Y228)</f>
        <v>0</v>
      </c>
      <c r="BJ228" s="11" t="n">
        <f aca="false">IF(Z228="","",Z228)</f>
        <v>4082561</v>
      </c>
      <c r="BK228" s="15" t="n">
        <f aca="false">VLOOKUP(AA228,TiposIVA!$B$2:$C$11,2,0)</f>
        <v>5</v>
      </c>
      <c r="BL228" s="11" t="n">
        <f aca="false">IF(AB228="","",AB228)</f>
        <v>857337.81</v>
      </c>
      <c r="BM228" s="11" t="n">
        <f aca="false">IF(AC228="","",AC228)</f>
        <v>4939898.81</v>
      </c>
      <c r="BN228" s="16" t="str">
        <f aca="false">IFERROR(VLOOKUP(AD228,TiposComprobantes!$B$2:$C$37,2,0),"")</f>
        <v/>
      </c>
      <c r="BO228" s="16" t="str">
        <f aca="false">IF(AE228="","",AE228)</f>
        <v/>
      </c>
      <c r="BP228" s="16" t="str">
        <f aca="false">IF(AF228="","",AF228)</f>
        <v/>
      </c>
      <c r="BQ228" s="16" t="str">
        <f aca="false">IFERROR(VLOOKUP(AG228,TiposTributos!$B$1:$C$12,2,0),"")</f>
        <v/>
      </c>
      <c r="BR228" s="16" t="str">
        <f aca="false">IF(AH228="","",AH228)</f>
        <v/>
      </c>
      <c r="BS228" s="11" t="n">
        <f aca="false">AI228</f>
        <v>0</v>
      </c>
      <c r="BT228" s="11" t="n">
        <f aca="false">AJ228*100</f>
        <v>0</v>
      </c>
      <c r="BU228" s="11" t="n">
        <f aca="false">AK228</f>
        <v>0</v>
      </c>
      <c r="BW228" s="15" t="str">
        <f aca="false">IF(F228="","",CONCATENATE(AM228,"|'",AN228,"'|'",AO228,"'|'",AP228,"'|'",AQ228,"'|'",AR228,"'|'",AS228,"'|'",AT228,"'|'",AU228,"'|",AV228,"|",AW228,"|",AX228,"|'",AY228,"'|",AZ228,"|",BA228,"|",BB228,"|'",BC228,"'|'",BD228,"'|'",BE228,"'|'",BF228,"'|",BG228,"|",BH228,"|",BI228,"|",BJ228,"|",BK228,"|",BL228,"|",BM228,"|",BN228,"|",BO228,"|",BP228,"|",BQ228,"|'",BR228,"'|",BS228,"|",BT228,"|",BU228))</f>
        <v>NO|'30650940667'|'Bustos &amp; Hope SH'|'Responsable Inscripto'|'128'|'18/11/2025'|'01/10/2025'|'31/10/2025'|'18/11/2025'|2|1|2|'Cuenta Corriente'|6|80|20168296011|'MAYOL JOSE CARLOS'|'Dom. Estudio 1137'|'Dom. Recep.  9442'|'Honorarios 20168296011: oct 2025 - oct 2025'|47|86863|0|4082561|5|857337,81|4939898,81|||||''|0|0|0</v>
      </c>
    </row>
    <row r="229" customFormat="false" ht="12.75" hidden="false" customHeight="false" outlineLevel="0" collapsed="false">
      <c r="A229" s="5" t="s">
        <v>88</v>
      </c>
      <c r="B229" s="1" t="n">
        <v>30650940667</v>
      </c>
      <c r="C229" s="5" t="s">
        <v>38</v>
      </c>
      <c r="D229" s="5" t="s">
        <v>39</v>
      </c>
      <c r="E229" s="1" t="n">
        <v>129</v>
      </c>
      <c r="F229" s="6" t="n">
        <f aca="true">TODAY()</f>
        <v>45979</v>
      </c>
      <c r="G229" s="7" t="n">
        <f aca="false">DATE(YEAR(H229),MONTH(H229),1)</f>
        <v>45931</v>
      </c>
      <c r="H229" s="7" t="n">
        <f aca="false">EOMONTH(F229,-1)</f>
        <v>45961</v>
      </c>
      <c r="I229" s="7" t="n">
        <f aca="false">F229</f>
        <v>45979</v>
      </c>
      <c r="J229" s="1" t="n">
        <v>2</v>
      </c>
      <c r="K229" s="5" t="s">
        <v>53</v>
      </c>
      <c r="L229" s="8" t="str">
        <f aca="false">IF(K229="","",RIGHT(K229,1))</f>
        <v>B</v>
      </c>
      <c r="M229" s="5" t="s">
        <v>54</v>
      </c>
      <c r="N229" s="5" t="s">
        <v>42</v>
      </c>
      <c r="O229" s="5" t="s">
        <v>56</v>
      </c>
      <c r="P229" s="8" t="str">
        <f aca="false">IF(K229="","",VLOOKUP(O229,CondicionReceptor!$B$2:$D$12,3,0))</f>
        <v>B;C</v>
      </c>
      <c r="Q229" s="5" t="s">
        <v>44</v>
      </c>
      <c r="R229" s="1" t="n">
        <v>20203383666</v>
      </c>
      <c r="S229" s="5" t="s">
        <v>214</v>
      </c>
      <c r="T229" s="1" t="str">
        <f aca="false">"Dom. Estudio "&amp;RANDBETWEEN(1,10000)</f>
        <v>Dom. Estudio 2183</v>
      </c>
      <c r="U229" s="1" t="str">
        <f aca="false">"Dom. Recep.  "&amp;RANDBETWEEN(1,10000)</f>
        <v>Dom. Recep.  6708</v>
      </c>
      <c r="V229" s="1" t="str">
        <f aca="false">"Honorarios "&amp;R229&amp;": "&amp;TEXT(G229,"mmm")&amp;" "&amp;YEAR(G229)&amp;" - "&amp;TEXT(H229,"mmm")&amp;" "&amp;YEAR(H229)</f>
        <v>Honorarios 20203383666: oct 2025 - oct 2025</v>
      </c>
      <c r="W229" s="9" t="n">
        <f aca="false">ROUND(RANDBETWEEN(100,5000)/100,0)</f>
        <v>31</v>
      </c>
      <c r="X229" s="9" t="n">
        <v>86863</v>
      </c>
      <c r="Z229" s="9" t="n">
        <f aca="false">ROUND(W229*X229-Y229,2)</f>
        <v>2692753</v>
      </c>
      <c r="AA229" s="10" t="n">
        <v>0.21</v>
      </c>
      <c r="AB229" s="11" t="n">
        <f aca="false">ROUND(IFERROR(Z229*AA229,0),2)</f>
        <v>565478.13</v>
      </c>
      <c r="AC229" s="11" t="n">
        <f aca="false">AB229+Z229</f>
        <v>3258231.13</v>
      </c>
      <c r="AD229" s="5"/>
      <c r="AE229" s="12"/>
      <c r="AF229" s="12"/>
      <c r="AG229" s="13"/>
      <c r="AH229" s="12"/>
      <c r="AI229" s="12"/>
      <c r="AJ229" s="14"/>
      <c r="AK229" s="9" t="n">
        <f aca="false">AI229*AJ229</f>
        <v>0</v>
      </c>
      <c r="AM229" s="15" t="str">
        <f aca="false">+A229</f>
        <v>NO</v>
      </c>
      <c r="AN229" s="15" t="n">
        <f aca="false">+B229</f>
        <v>30650940667</v>
      </c>
      <c r="AO229" s="15" t="str">
        <f aca="false">+C229</f>
        <v>Bustos &amp; Hope SH</v>
      </c>
      <c r="AP229" s="15" t="str">
        <f aca="false">+D229</f>
        <v>Responsable Inscripto</v>
      </c>
      <c r="AQ229" s="15" t="n">
        <f aca="false">E229</f>
        <v>129</v>
      </c>
      <c r="AR229" s="15" t="str">
        <f aca="false">TEXT(DAY(F229),"00")&amp;"/"&amp;TEXT(MONTH(F229),"00")&amp;"/"&amp;YEAR(F229)</f>
        <v>18/11/2025</v>
      </c>
      <c r="AS229" s="15" t="str">
        <f aca="false">TEXT(DAY(G229),"00")&amp;"/"&amp;TEXT(MONTH(G229),"00")&amp;"/"&amp;YEAR(G229)</f>
        <v>01/10/2025</v>
      </c>
      <c r="AT229" s="15" t="str">
        <f aca="false">TEXT(DAY(H229),"00")&amp;"/"&amp;TEXT(MONTH(H229),"00")&amp;"/"&amp;YEAR(H229)</f>
        <v>31/10/2025</v>
      </c>
      <c r="AU229" s="15" t="str">
        <f aca="false">TEXT(DAY(I229),"00")&amp;"/"&amp;TEXT(MONTH(I229),"00")&amp;"/"&amp;YEAR(I229)</f>
        <v>18/11/2025</v>
      </c>
      <c r="AV229" s="15" t="n">
        <f aca="false">IF(J229="","",J229)</f>
        <v>2</v>
      </c>
      <c r="AW229" s="15" t="n">
        <f aca="false">IFERROR(VLOOKUP(K229,TiposComprobantes!$B$2:$C$37,2,0),"")</f>
        <v>6</v>
      </c>
      <c r="AX229" s="15" t="n">
        <f aca="false">IFERROR(VLOOKUP(M229,TipoConceptos!$B$2:$C$4,2,0),"")</f>
        <v>2</v>
      </c>
      <c r="AY229" s="15" t="str">
        <f aca="false">N229</f>
        <v>Cuenta Corriente</v>
      </c>
      <c r="AZ229" s="15" t="n">
        <f aca="false">IFERROR(VLOOKUP(O229,CondicionReceptor!$B$2:$C$12,2,0),0)</f>
        <v>5</v>
      </c>
      <c r="BA229" s="15" t="n">
        <f aca="false">IFERROR(VLOOKUP(Q229,TiposDocumentos!$B$2:$C$37,2,0),99)</f>
        <v>80</v>
      </c>
      <c r="BB229" s="15" t="n">
        <f aca="false">R229</f>
        <v>20203383666</v>
      </c>
      <c r="BC229" s="15" t="str">
        <f aca="false">IF(S229="","",S229)</f>
        <v>MAYOL RAFAEL</v>
      </c>
      <c r="BD229" s="15" t="str">
        <f aca="false">IF(T229="","",T229)</f>
        <v>Dom. Estudio 2183</v>
      </c>
      <c r="BE229" s="15" t="str">
        <f aca="false">IF(U229="","",U229)</f>
        <v>Dom. Recep.  6708</v>
      </c>
      <c r="BF229" s="15" t="str">
        <f aca="false">IF(V229="","",V229)</f>
        <v>Honorarios 20203383666: oct 2025 - oct 2025</v>
      </c>
      <c r="BG229" s="11" t="n">
        <f aca="false">IF(W229="","",W229)</f>
        <v>31</v>
      </c>
      <c r="BH229" s="11" t="n">
        <f aca="false">IF(X229="","",X229)</f>
        <v>86863</v>
      </c>
      <c r="BI229" s="15" t="n">
        <f aca="false">IF(Y229="",0,Y229)</f>
        <v>0</v>
      </c>
      <c r="BJ229" s="11" t="n">
        <f aca="false">IF(Z229="","",Z229)</f>
        <v>2692753</v>
      </c>
      <c r="BK229" s="15" t="n">
        <f aca="false">VLOOKUP(AA229,TiposIVA!$B$2:$C$11,2,0)</f>
        <v>5</v>
      </c>
      <c r="BL229" s="11" t="n">
        <f aca="false">IF(AB229="","",AB229)</f>
        <v>565478.13</v>
      </c>
      <c r="BM229" s="11" t="n">
        <f aca="false">IF(AC229="","",AC229)</f>
        <v>3258231.13</v>
      </c>
      <c r="BN229" s="16" t="str">
        <f aca="false">IFERROR(VLOOKUP(AD229,TiposComprobantes!$B$2:$C$37,2,0),"")</f>
        <v/>
      </c>
      <c r="BO229" s="16" t="str">
        <f aca="false">IF(AE229="","",AE229)</f>
        <v/>
      </c>
      <c r="BP229" s="16" t="str">
        <f aca="false">IF(AF229="","",AF229)</f>
        <v/>
      </c>
      <c r="BQ229" s="16" t="str">
        <f aca="false">IFERROR(VLOOKUP(AG229,TiposTributos!$B$1:$C$12,2,0),"")</f>
        <v/>
      </c>
      <c r="BR229" s="16" t="str">
        <f aca="false">IF(AH229="","",AH229)</f>
        <v/>
      </c>
      <c r="BS229" s="11" t="n">
        <f aca="false">AI229</f>
        <v>0</v>
      </c>
      <c r="BT229" s="11" t="n">
        <f aca="false">AJ229*100</f>
        <v>0</v>
      </c>
      <c r="BU229" s="11" t="n">
        <f aca="false">AK229</f>
        <v>0</v>
      </c>
      <c r="BW229" s="15" t="str">
        <f aca="false">IF(F229="","",CONCATENATE(AM229,"|'",AN229,"'|'",AO229,"'|'",AP229,"'|'",AQ229,"'|'",AR229,"'|'",AS229,"'|'",AT229,"'|'",AU229,"'|",AV229,"|",AW229,"|",AX229,"|'",AY229,"'|",AZ229,"|",BA229,"|",BB229,"|'",BC229,"'|'",BD229,"'|'",BE229,"'|'",BF229,"'|",BG229,"|",BH229,"|",BI229,"|",BJ229,"|",BK229,"|",BL229,"|",BM229,"|",BN229,"|",BO229,"|",BP229,"|",BQ229,"|'",BR229,"'|",BS229,"|",BT229,"|",BU229))</f>
        <v>NO|'30650940667'|'Bustos &amp; Hope SH'|'Responsable Inscripto'|'129'|'18/11/2025'|'01/10/2025'|'31/10/2025'|'18/11/2025'|2|6|2|'Cuenta Corriente'|5|80|20203383666|'MAYOL RAFAEL'|'Dom. Estudio 2183'|'Dom. Recep.  6708'|'Honorarios 20203383666: oct 2025 - oct 2025'|31|86863|0|2692753|5|565478,13|3258231,13|||||''|0|0|0</v>
      </c>
    </row>
    <row r="230" customFormat="false" ht="12.75" hidden="false" customHeight="false" outlineLevel="0" collapsed="false">
      <c r="A230" s="5" t="s">
        <v>88</v>
      </c>
      <c r="B230" s="1" t="n">
        <v>30650940667</v>
      </c>
      <c r="C230" s="5" t="s">
        <v>38</v>
      </c>
      <c r="D230" s="5" t="s">
        <v>39</v>
      </c>
      <c r="E230" s="1" t="n">
        <v>130</v>
      </c>
      <c r="F230" s="6" t="n">
        <f aca="true">TODAY()</f>
        <v>45979</v>
      </c>
      <c r="G230" s="7" t="n">
        <f aca="false">DATE(YEAR(H230),MONTH(H230),1)</f>
        <v>45931</v>
      </c>
      <c r="H230" s="7" t="n">
        <f aca="false">EOMONTH(F230,-1)</f>
        <v>45961</v>
      </c>
      <c r="I230" s="7" t="n">
        <f aca="false">F230</f>
        <v>45979</v>
      </c>
      <c r="J230" s="1" t="n">
        <v>2</v>
      </c>
      <c r="K230" s="5" t="s">
        <v>40</v>
      </c>
      <c r="L230" s="8" t="str">
        <f aca="false">IF(K230="","",RIGHT(K230,1))</f>
        <v>A</v>
      </c>
      <c r="M230" s="5" t="s">
        <v>54</v>
      </c>
      <c r="N230" s="5" t="s">
        <v>42</v>
      </c>
      <c r="O230" s="5" t="s">
        <v>43</v>
      </c>
      <c r="P230" s="8" t="str">
        <f aca="false">IF(K230="","",VLOOKUP(O230,CondicionReceptor!$B$2:$D$12,3,0))</f>
        <v>A;M;C</v>
      </c>
      <c r="Q230" s="5" t="s">
        <v>44</v>
      </c>
      <c r="R230" s="1" t="n">
        <v>30657146850</v>
      </c>
      <c r="S230" s="5" t="s">
        <v>215</v>
      </c>
      <c r="T230" s="1" t="str">
        <f aca="false">"Dom. Estudio "&amp;RANDBETWEEN(1,10000)</f>
        <v>Dom. Estudio 4711</v>
      </c>
      <c r="U230" s="1" t="str">
        <f aca="false">"Dom. Recep.  "&amp;RANDBETWEEN(1,10000)</f>
        <v>Dom. Recep.  624</v>
      </c>
      <c r="V230" s="1" t="str">
        <f aca="false">"Honorarios "&amp;R230&amp;": "&amp;TEXT(G230,"mmm")&amp;" "&amp;YEAR(G230)&amp;" - "&amp;TEXT(H230,"mmm")&amp;" "&amp;YEAR(H230)</f>
        <v>Honorarios 30657146850: oct 2025 - oct 2025</v>
      </c>
      <c r="W230" s="9" t="n">
        <f aca="false">ROUND(RANDBETWEEN(100,5000)/100,0)</f>
        <v>20</v>
      </c>
      <c r="X230" s="9" t="n">
        <v>86863</v>
      </c>
      <c r="Z230" s="9" t="n">
        <f aca="false">ROUND(W230*X230-Y230,2)</f>
        <v>1737260</v>
      </c>
      <c r="AA230" s="10" t="n">
        <v>0.21</v>
      </c>
      <c r="AB230" s="11" t="n">
        <f aca="false">ROUND(IFERROR(Z230*AA230,0),2)</f>
        <v>364824.6</v>
      </c>
      <c r="AC230" s="11" t="n">
        <f aca="false">AB230+Z230</f>
        <v>2102084.6</v>
      </c>
      <c r="AD230" s="5"/>
      <c r="AE230" s="12"/>
      <c r="AF230" s="12"/>
      <c r="AG230" s="13"/>
      <c r="AH230" s="12"/>
      <c r="AI230" s="12"/>
      <c r="AJ230" s="14"/>
      <c r="AK230" s="9" t="n">
        <f aca="false">AI230*AJ230</f>
        <v>0</v>
      </c>
      <c r="AM230" s="15" t="str">
        <f aca="false">+A230</f>
        <v>NO</v>
      </c>
      <c r="AN230" s="15" t="n">
        <f aca="false">+B230</f>
        <v>30650940667</v>
      </c>
      <c r="AO230" s="15" t="str">
        <f aca="false">+C230</f>
        <v>Bustos &amp; Hope SH</v>
      </c>
      <c r="AP230" s="15" t="str">
        <f aca="false">+D230</f>
        <v>Responsable Inscripto</v>
      </c>
      <c r="AQ230" s="15" t="n">
        <f aca="false">E230</f>
        <v>130</v>
      </c>
      <c r="AR230" s="15" t="str">
        <f aca="false">TEXT(DAY(F230),"00")&amp;"/"&amp;TEXT(MONTH(F230),"00")&amp;"/"&amp;YEAR(F230)</f>
        <v>18/11/2025</v>
      </c>
      <c r="AS230" s="15" t="str">
        <f aca="false">TEXT(DAY(G230),"00")&amp;"/"&amp;TEXT(MONTH(G230),"00")&amp;"/"&amp;YEAR(G230)</f>
        <v>01/10/2025</v>
      </c>
      <c r="AT230" s="15" t="str">
        <f aca="false">TEXT(DAY(H230),"00")&amp;"/"&amp;TEXT(MONTH(H230),"00")&amp;"/"&amp;YEAR(H230)</f>
        <v>31/10/2025</v>
      </c>
      <c r="AU230" s="15" t="str">
        <f aca="false">TEXT(DAY(I230),"00")&amp;"/"&amp;TEXT(MONTH(I230),"00")&amp;"/"&amp;YEAR(I230)</f>
        <v>18/11/2025</v>
      </c>
      <c r="AV230" s="15" t="n">
        <f aca="false">IF(J230="","",J230)</f>
        <v>2</v>
      </c>
      <c r="AW230" s="15" t="n">
        <f aca="false">IFERROR(VLOOKUP(K230,TiposComprobantes!$B$2:$C$37,2,0),"")</f>
        <v>1</v>
      </c>
      <c r="AX230" s="15" t="n">
        <f aca="false">IFERROR(VLOOKUP(M230,TipoConceptos!$B$2:$C$4,2,0),"")</f>
        <v>2</v>
      </c>
      <c r="AY230" s="15" t="str">
        <f aca="false">N230</f>
        <v>Cuenta Corriente</v>
      </c>
      <c r="AZ230" s="15" t="n">
        <f aca="false">IFERROR(VLOOKUP(O230,CondicionReceptor!$B$2:$C$12,2,0),0)</f>
        <v>1</v>
      </c>
      <c r="BA230" s="15" t="n">
        <f aca="false">IFERROR(VLOOKUP(Q230,TiposDocumentos!$B$2:$C$37,2,0),99)</f>
        <v>80</v>
      </c>
      <c r="BB230" s="15" t="n">
        <f aca="false">R230</f>
        <v>30657146850</v>
      </c>
      <c r="BC230" s="15" t="str">
        <f aca="false">IF(S230="","",S230)</f>
        <v>MEDINT SRL</v>
      </c>
      <c r="BD230" s="15" t="str">
        <f aca="false">IF(T230="","",T230)</f>
        <v>Dom. Estudio 4711</v>
      </c>
      <c r="BE230" s="15" t="str">
        <f aca="false">IF(U230="","",U230)</f>
        <v>Dom. Recep.  624</v>
      </c>
      <c r="BF230" s="15" t="str">
        <f aca="false">IF(V230="","",V230)</f>
        <v>Honorarios 30657146850: oct 2025 - oct 2025</v>
      </c>
      <c r="BG230" s="11" t="n">
        <f aca="false">IF(W230="","",W230)</f>
        <v>20</v>
      </c>
      <c r="BH230" s="11" t="n">
        <f aca="false">IF(X230="","",X230)</f>
        <v>86863</v>
      </c>
      <c r="BI230" s="15" t="n">
        <f aca="false">IF(Y230="",0,Y230)</f>
        <v>0</v>
      </c>
      <c r="BJ230" s="11" t="n">
        <f aca="false">IF(Z230="","",Z230)</f>
        <v>1737260</v>
      </c>
      <c r="BK230" s="15" t="n">
        <f aca="false">VLOOKUP(AA230,TiposIVA!$B$2:$C$11,2,0)</f>
        <v>5</v>
      </c>
      <c r="BL230" s="11" t="n">
        <f aca="false">IF(AB230="","",AB230)</f>
        <v>364824.6</v>
      </c>
      <c r="BM230" s="11" t="n">
        <f aca="false">IF(AC230="","",AC230)</f>
        <v>2102084.6</v>
      </c>
      <c r="BN230" s="16" t="str">
        <f aca="false">IFERROR(VLOOKUP(AD230,TiposComprobantes!$B$2:$C$37,2,0),"")</f>
        <v/>
      </c>
      <c r="BO230" s="16" t="str">
        <f aca="false">IF(AE230="","",AE230)</f>
        <v/>
      </c>
      <c r="BP230" s="16" t="str">
        <f aca="false">IF(AF230="","",AF230)</f>
        <v/>
      </c>
      <c r="BQ230" s="16" t="str">
        <f aca="false">IFERROR(VLOOKUP(AG230,TiposTributos!$B$1:$C$12,2,0),"")</f>
        <v/>
      </c>
      <c r="BR230" s="16" t="str">
        <f aca="false">IF(AH230="","",AH230)</f>
        <v/>
      </c>
      <c r="BS230" s="11" t="n">
        <f aca="false">AI230</f>
        <v>0</v>
      </c>
      <c r="BT230" s="11" t="n">
        <f aca="false">AJ230*100</f>
        <v>0</v>
      </c>
      <c r="BU230" s="11" t="n">
        <f aca="false">AK230</f>
        <v>0</v>
      </c>
      <c r="BW230" s="15" t="str">
        <f aca="false">IF(F230="","",CONCATENATE(AM230,"|'",AN230,"'|'",AO230,"'|'",AP230,"'|'",AQ230,"'|'",AR230,"'|'",AS230,"'|'",AT230,"'|'",AU230,"'|",AV230,"|",AW230,"|",AX230,"|'",AY230,"'|",AZ230,"|",BA230,"|",BB230,"|'",BC230,"'|'",BD230,"'|'",BE230,"'|'",BF230,"'|",BG230,"|",BH230,"|",BI230,"|",BJ230,"|",BK230,"|",BL230,"|",BM230,"|",BN230,"|",BO230,"|",BP230,"|",BQ230,"|'",BR230,"'|",BS230,"|",BT230,"|",BU230))</f>
        <v>NO|'30650940667'|'Bustos &amp; Hope SH'|'Responsable Inscripto'|'130'|'18/11/2025'|'01/10/2025'|'31/10/2025'|'18/11/2025'|2|1|2|'Cuenta Corriente'|1|80|30657146850|'MEDINT SRL'|'Dom. Estudio 4711'|'Dom. Recep.  624'|'Honorarios 30657146850: oct 2025 - oct 2025'|20|86863|0|1737260|5|364824,6|2102084,6|||||''|0|0|0</v>
      </c>
    </row>
    <row r="231" customFormat="false" ht="12.75" hidden="false" customHeight="false" outlineLevel="0" collapsed="false">
      <c r="A231" s="5" t="s">
        <v>88</v>
      </c>
      <c r="B231" s="1" t="n">
        <v>30650940667</v>
      </c>
      <c r="C231" s="5" t="s">
        <v>38</v>
      </c>
      <c r="D231" s="5" t="s">
        <v>39</v>
      </c>
      <c r="E231" s="1" t="n">
        <v>131</v>
      </c>
      <c r="F231" s="6" t="n">
        <f aca="true">TODAY()</f>
        <v>45979</v>
      </c>
      <c r="G231" s="7" t="n">
        <f aca="false">DATE(YEAR(H231),MONTH(H231),1)</f>
        <v>45931</v>
      </c>
      <c r="H231" s="7" t="n">
        <f aca="false">EOMONTH(F231,-1)</f>
        <v>45961</v>
      </c>
      <c r="I231" s="7" t="n">
        <f aca="false">F231</f>
        <v>45979</v>
      </c>
      <c r="J231" s="1" t="n">
        <v>2</v>
      </c>
      <c r="K231" s="5" t="s">
        <v>40</v>
      </c>
      <c r="L231" s="8" t="str">
        <f aca="false">IF(K231="","",RIGHT(K231,1))</f>
        <v>A</v>
      </c>
      <c r="M231" s="5" t="s">
        <v>54</v>
      </c>
      <c r="N231" s="5" t="s">
        <v>42</v>
      </c>
      <c r="O231" s="5" t="s">
        <v>43</v>
      </c>
      <c r="P231" s="8" t="str">
        <f aca="false">IF(K231="","",VLOOKUP(O231,CondicionReceptor!$B$2:$D$12,3,0))</f>
        <v>A;M;C</v>
      </c>
      <c r="Q231" s="5" t="s">
        <v>44</v>
      </c>
      <c r="R231" s="1" t="n">
        <v>30539554014</v>
      </c>
      <c r="S231" s="5" t="s">
        <v>216</v>
      </c>
      <c r="T231" s="1" t="str">
        <f aca="false">"Dom. Estudio "&amp;RANDBETWEEN(1,10000)</f>
        <v>Dom. Estudio 3067</v>
      </c>
      <c r="U231" s="1" t="str">
        <f aca="false">"Dom. Recep.  "&amp;RANDBETWEEN(1,10000)</f>
        <v>Dom. Recep.  3278</v>
      </c>
      <c r="V231" s="1" t="str">
        <f aca="false">"Honorarios "&amp;R231&amp;": "&amp;TEXT(G231,"mmm")&amp;" "&amp;YEAR(G231)&amp;" - "&amp;TEXT(H231,"mmm")&amp;" "&amp;YEAR(H231)</f>
        <v>Honorarios 30539554014: oct 2025 - oct 2025</v>
      </c>
      <c r="W231" s="9" t="n">
        <f aca="false">ROUND(RANDBETWEEN(100,5000)/100,0)</f>
        <v>25</v>
      </c>
      <c r="X231" s="9" t="n">
        <v>86863</v>
      </c>
      <c r="Z231" s="9" t="n">
        <f aca="false">ROUND(W231*X231-Y231,2)</f>
        <v>2171575</v>
      </c>
      <c r="AA231" s="10" t="n">
        <v>0.21</v>
      </c>
      <c r="AB231" s="11" t="n">
        <f aca="false">ROUND(IFERROR(Z231*AA231,0),2)</f>
        <v>456030.75</v>
      </c>
      <c r="AC231" s="11" t="n">
        <f aca="false">AB231+Z231</f>
        <v>2627605.75</v>
      </c>
      <c r="AD231" s="5"/>
      <c r="AE231" s="12"/>
      <c r="AF231" s="12"/>
      <c r="AG231" s="13"/>
      <c r="AH231" s="12"/>
      <c r="AI231" s="12"/>
      <c r="AJ231" s="14"/>
      <c r="AK231" s="9" t="n">
        <f aca="false">AI231*AJ231</f>
        <v>0</v>
      </c>
      <c r="AM231" s="15" t="str">
        <f aca="false">+A231</f>
        <v>NO</v>
      </c>
      <c r="AN231" s="15" t="n">
        <f aca="false">+B231</f>
        <v>30650940667</v>
      </c>
      <c r="AO231" s="15" t="str">
        <f aca="false">+C231</f>
        <v>Bustos &amp; Hope SH</v>
      </c>
      <c r="AP231" s="15" t="str">
        <f aca="false">+D231</f>
        <v>Responsable Inscripto</v>
      </c>
      <c r="AQ231" s="15" t="n">
        <f aca="false">E231</f>
        <v>131</v>
      </c>
      <c r="AR231" s="15" t="str">
        <f aca="false">TEXT(DAY(F231),"00")&amp;"/"&amp;TEXT(MONTH(F231),"00")&amp;"/"&amp;YEAR(F231)</f>
        <v>18/11/2025</v>
      </c>
      <c r="AS231" s="15" t="str">
        <f aca="false">TEXT(DAY(G231),"00")&amp;"/"&amp;TEXT(MONTH(G231),"00")&amp;"/"&amp;YEAR(G231)</f>
        <v>01/10/2025</v>
      </c>
      <c r="AT231" s="15" t="str">
        <f aca="false">TEXT(DAY(H231),"00")&amp;"/"&amp;TEXT(MONTH(H231),"00")&amp;"/"&amp;YEAR(H231)</f>
        <v>31/10/2025</v>
      </c>
      <c r="AU231" s="15" t="str">
        <f aca="false">TEXT(DAY(I231),"00")&amp;"/"&amp;TEXT(MONTH(I231),"00")&amp;"/"&amp;YEAR(I231)</f>
        <v>18/11/2025</v>
      </c>
      <c r="AV231" s="15" t="n">
        <f aca="false">IF(J231="","",J231)</f>
        <v>2</v>
      </c>
      <c r="AW231" s="15" t="n">
        <f aca="false">IFERROR(VLOOKUP(K231,TiposComprobantes!$B$2:$C$37,2,0),"")</f>
        <v>1</v>
      </c>
      <c r="AX231" s="15" t="n">
        <f aca="false">IFERROR(VLOOKUP(M231,TipoConceptos!$B$2:$C$4,2,0),"")</f>
        <v>2</v>
      </c>
      <c r="AY231" s="15" t="str">
        <f aca="false">N231</f>
        <v>Cuenta Corriente</v>
      </c>
      <c r="AZ231" s="15" t="n">
        <f aca="false">IFERROR(VLOOKUP(O231,CondicionReceptor!$B$2:$C$12,2,0),0)</f>
        <v>1</v>
      </c>
      <c r="BA231" s="15" t="n">
        <f aca="false">IFERROR(VLOOKUP(Q231,TiposDocumentos!$B$2:$C$37,2,0),99)</f>
        <v>80</v>
      </c>
      <c r="BB231" s="15" t="n">
        <f aca="false">R231</f>
        <v>30539554014</v>
      </c>
      <c r="BC231" s="15" t="str">
        <f aca="false">IF(S231="","",S231)</f>
        <v>MOBI S.A.</v>
      </c>
      <c r="BD231" s="15" t="str">
        <f aca="false">IF(T231="","",T231)</f>
        <v>Dom. Estudio 3067</v>
      </c>
      <c r="BE231" s="15" t="str">
        <f aca="false">IF(U231="","",U231)</f>
        <v>Dom. Recep.  3278</v>
      </c>
      <c r="BF231" s="15" t="str">
        <f aca="false">IF(V231="","",V231)</f>
        <v>Honorarios 30539554014: oct 2025 - oct 2025</v>
      </c>
      <c r="BG231" s="11" t="n">
        <f aca="false">IF(W231="","",W231)</f>
        <v>25</v>
      </c>
      <c r="BH231" s="11" t="n">
        <f aca="false">IF(X231="","",X231)</f>
        <v>86863</v>
      </c>
      <c r="BI231" s="15" t="n">
        <f aca="false">IF(Y231="",0,Y231)</f>
        <v>0</v>
      </c>
      <c r="BJ231" s="11" t="n">
        <f aca="false">IF(Z231="","",Z231)</f>
        <v>2171575</v>
      </c>
      <c r="BK231" s="15" t="n">
        <f aca="false">VLOOKUP(AA231,TiposIVA!$B$2:$C$11,2,0)</f>
        <v>5</v>
      </c>
      <c r="BL231" s="11" t="n">
        <f aca="false">IF(AB231="","",AB231)</f>
        <v>456030.75</v>
      </c>
      <c r="BM231" s="11" t="n">
        <f aca="false">IF(AC231="","",AC231)</f>
        <v>2627605.75</v>
      </c>
      <c r="BN231" s="16" t="str">
        <f aca="false">IFERROR(VLOOKUP(AD231,TiposComprobantes!$B$2:$C$37,2,0),"")</f>
        <v/>
      </c>
      <c r="BO231" s="16" t="str">
        <f aca="false">IF(AE231="","",AE231)</f>
        <v/>
      </c>
      <c r="BP231" s="16" t="str">
        <f aca="false">IF(AF231="","",AF231)</f>
        <v/>
      </c>
      <c r="BQ231" s="16" t="str">
        <f aca="false">IFERROR(VLOOKUP(AG231,TiposTributos!$B$1:$C$12,2,0),"")</f>
        <v/>
      </c>
      <c r="BR231" s="16" t="str">
        <f aca="false">IF(AH231="","",AH231)</f>
        <v/>
      </c>
      <c r="BS231" s="11" t="n">
        <f aca="false">AI231</f>
        <v>0</v>
      </c>
      <c r="BT231" s="11" t="n">
        <f aca="false">AJ231*100</f>
        <v>0</v>
      </c>
      <c r="BU231" s="11" t="n">
        <f aca="false">AK231</f>
        <v>0</v>
      </c>
      <c r="BW231" s="15" t="str">
        <f aca="false">IF(F231="","",CONCATENATE(AM231,"|'",AN231,"'|'",AO231,"'|'",AP231,"'|'",AQ231,"'|'",AR231,"'|'",AS231,"'|'",AT231,"'|'",AU231,"'|",AV231,"|",AW231,"|",AX231,"|'",AY231,"'|",AZ231,"|",BA231,"|",BB231,"|'",BC231,"'|'",BD231,"'|'",BE231,"'|'",BF231,"'|",BG231,"|",BH231,"|",BI231,"|",BJ231,"|",BK231,"|",BL231,"|",BM231,"|",BN231,"|",BO231,"|",BP231,"|",BQ231,"|'",BR231,"'|",BS231,"|",BT231,"|",BU231))</f>
        <v>NO|'30650940667'|'Bustos &amp; Hope SH'|'Responsable Inscripto'|'131'|'18/11/2025'|'01/10/2025'|'31/10/2025'|'18/11/2025'|2|1|2|'Cuenta Corriente'|1|80|30539554014|'MOBI S.A.'|'Dom. Estudio 3067'|'Dom. Recep.  3278'|'Honorarios 30539554014: oct 2025 - oct 2025'|25|86863|0|2171575|5|456030,75|2627605,75|||||''|0|0|0</v>
      </c>
    </row>
    <row r="232" customFormat="false" ht="12.75" hidden="false" customHeight="false" outlineLevel="0" collapsed="false">
      <c r="A232" s="5" t="s">
        <v>88</v>
      </c>
      <c r="B232" s="1" t="n">
        <v>30650940667</v>
      </c>
      <c r="C232" s="5" t="s">
        <v>38</v>
      </c>
      <c r="D232" s="5" t="s">
        <v>39</v>
      </c>
      <c r="E232" s="1" t="n">
        <v>132</v>
      </c>
      <c r="F232" s="6" t="n">
        <f aca="true">TODAY()</f>
        <v>45979</v>
      </c>
      <c r="G232" s="7" t="n">
        <f aca="false">DATE(YEAR(H232),MONTH(H232),1)</f>
        <v>45931</v>
      </c>
      <c r="H232" s="7" t="n">
        <f aca="false">EOMONTH(F232,-1)</f>
        <v>45961</v>
      </c>
      <c r="I232" s="7" t="n">
        <f aca="false">F232</f>
        <v>45979</v>
      </c>
      <c r="J232" s="1" t="n">
        <v>2</v>
      </c>
      <c r="K232" s="5" t="s">
        <v>40</v>
      </c>
      <c r="L232" s="8" t="str">
        <f aca="false">IF(K232="","",RIGHT(K232,1))</f>
        <v>A</v>
      </c>
      <c r="M232" s="5" t="s">
        <v>54</v>
      </c>
      <c r="N232" s="5" t="s">
        <v>42</v>
      </c>
      <c r="O232" s="5" t="s">
        <v>128</v>
      </c>
      <c r="P232" s="8" t="str">
        <f aca="false">IF(K232="","",VLOOKUP(O232,CondicionReceptor!$B$2:$D$12,3,0))</f>
        <v>A;M;C</v>
      </c>
      <c r="Q232" s="5" t="s">
        <v>44</v>
      </c>
      <c r="R232" s="1" t="n">
        <v>27128520851</v>
      </c>
      <c r="S232" s="5" t="s">
        <v>217</v>
      </c>
      <c r="T232" s="1" t="str">
        <f aca="false">"Dom. Estudio "&amp;RANDBETWEEN(1,10000)</f>
        <v>Dom. Estudio 1419</v>
      </c>
      <c r="U232" s="1" t="str">
        <f aca="false">"Dom. Recep.  "&amp;RANDBETWEEN(1,10000)</f>
        <v>Dom. Recep.  9503</v>
      </c>
      <c r="V232" s="1" t="str">
        <f aca="false">"Honorarios "&amp;R232&amp;": "&amp;TEXT(G232,"mmm")&amp;" "&amp;YEAR(G232)&amp;" - "&amp;TEXT(H232,"mmm")&amp;" "&amp;YEAR(H232)</f>
        <v>Honorarios 27128520851: oct 2025 - oct 2025</v>
      </c>
      <c r="W232" s="9" t="n">
        <f aca="false">ROUND(RANDBETWEEN(100,5000)/100,0)</f>
        <v>37</v>
      </c>
      <c r="X232" s="9" t="n">
        <v>86863</v>
      </c>
      <c r="Z232" s="9" t="n">
        <f aca="false">ROUND(W232*X232-Y232,2)</f>
        <v>3213931</v>
      </c>
      <c r="AA232" s="10" t="n">
        <v>0.21</v>
      </c>
      <c r="AB232" s="11" t="n">
        <f aca="false">ROUND(IFERROR(Z232*AA232,0),2)</f>
        <v>674925.51</v>
      </c>
      <c r="AC232" s="11" t="n">
        <f aca="false">AB232+Z232</f>
        <v>3888856.51</v>
      </c>
      <c r="AD232" s="5"/>
      <c r="AE232" s="12"/>
      <c r="AF232" s="12"/>
      <c r="AG232" s="13"/>
      <c r="AH232" s="12"/>
      <c r="AI232" s="12"/>
      <c r="AJ232" s="14"/>
      <c r="AK232" s="9" t="n">
        <f aca="false">AI232*AJ232</f>
        <v>0</v>
      </c>
      <c r="AM232" s="15" t="str">
        <f aca="false">+A232</f>
        <v>NO</v>
      </c>
      <c r="AN232" s="15" t="n">
        <f aca="false">+B232</f>
        <v>30650940667</v>
      </c>
      <c r="AO232" s="15" t="str">
        <f aca="false">+C232</f>
        <v>Bustos &amp; Hope SH</v>
      </c>
      <c r="AP232" s="15" t="str">
        <f aca="false">+D232</f>
        <v>Responsable Inscripto</v>
      </c>
      <c r="AQ232" s="15" t="n">
        <f aca="false">E232</f>
        <v>132</v>
      </c>
      <c r="AR232" s="15" t="str">
        <f aca="false">TEXT(DAY(F232),"00")&amp;"/"&amp;TEXT(MONTH(F232),"00")&amp;"/"&amp;YEAR(F232)</f>
        <v>18/11/2025</v>
      </c>
      <c r="AS232" s="15" t="str">
        <f aca="false">TEXT(DAY(G232),"00")&amp;"/"&amp;TEXT(MONTH(G232),"00")&amp;"/"&amp;YEAR(G232)</f>
        <v>01/10/2025</v>
      </c>
      <c r="AT232" s="15" t="str">
        <f aca="false">TEXT(DAY(H232),"00")&amp;"/"&amp;TEXT(MONTH(H232),"00")&amp;"/"&amp;YEAR(H232)</f>
        <v>31/10/2025</v>
      </c>
      <c r="AU232" s="15" t="str">
        <f aca="false">TEXT(DAY(I232),"00")&amp;"/"&amp;TEXT(MONTH(I232),"00")&amp;"/"&amp;YEAR(I232)</f>
        <v>18/11/2025</v>
      </c>
      <c r="AV232" s="15" t="n">
        <f aca="false">IF(J232="","",J232)</f>
        <v>2</v>
      </c>
      <c r="AW232" s="15" t="n">
        <f aca="false">IFERROR(VLOOKUP(K232,TiposComprobantes!$B$2:$C$37,2,0),"")</f>
        <v>1</v>
      </c>
      <c r="AX232" s="15" t="n">
        <f aca="false">IFERROR(VLOOKUP(M232,TipoConceptos!$B$2:$C$4,2,0),"")</f>
        <v>2</v>
      </c>
      <c r="AY232" s="15" t="str">
        <f aca="false">N232</f>
        <v>Cuenta Corriente</v>
      </c>
      <c r="AZ232" s="15" t="n">
        <f aca="false">IFERROR(VLOOKUP(O232,CondicionReceptor!$B$2:$C$12,2,0),0)</f>
        <v>6</v>
      </c>
      <c r="BA232" s="15" t="n">
        <f aca="false">IFERROR(VLOOKUP(Q232,TiposDocumentos!$B$2:$C$37,2,0),99)</f>
        <v>80</v>
      </c>
      <c r="BB232" s="15" t="n">
        <f aca="false">R232</f>
        <v>27128520851</v>
      </c>
      <c r="BC232" s="15" t="str">
        <f aca="false">IF(S232="","",S232)</f>
        <v>MOLAS CARMEN PATRICIA</v>
      </c>
      <c r="BD232" s="15" t="str">
        <f aca="false">IF(T232="","",T232)</f>
        <v>Dom. Estudio 1419</v>
      </c>
      <c r="BE232" s="15" t="str">
        <f aca="false">IF(U232="","",U232)</f>
        <v>Dom. Recep.  9503</v>
      </c>
      <c r="BF232" s="15" t="str">
        <f aca="false">IF(V232="","",V232)</f>
        <v>Honorarios 27128520851: oct 2025 - oct 2025</v>
      </c>
      <c r="BG232" s="11" t="n">
        <f aca="false">IF(W232="","",W232)</f>
        <v>37</v>
      </c>
      <c r="BH232" s="11" t="n">
        <f aca="false">IF(X232="","",X232)</f>
        <v>86863</v>
      </c>
      <c r="BI232" s="15" t="n">
        <f aca="false">IF(Y232="",0,Y232)</f>
        <v>0</v>
      </c>
      <c r="BJ232" s="11" t="n">
        <f aca="false">IF(Z232="","",Z232)</f>
        <v>3213931</v>
      </c>
      <c r="BK232" s="15" t="n">
        <f aca="false">VLOOKUP(AA232,TiposIVA!$B$2:$C$11,2,0)</f>
        <v>5</v>
      </c>
      <c r="BL232" s="11" t="n">
        <f aca="false">IF(AB232="","",AB232)</f>
        <v>674925.51</v>
      </c>
      <c r="BM232" s="11" t="n">
        <f aca="false">IF(AC232="","",AC232)</f>
        <v>3888856.51</v>
      </c>
      <c r="BN232" s="16" t="str">
        <f aca="false">IFERROR(VLOOKUP(AD232,TiposComprobantes!$B$2:$C$37,2,0),"")</f>
        <v/>
      </c>
      <c r="BO232" s="16" t="str">
        <f aca="false">IF(AE232="","",AE232)</f>
        <v/>
      </c>
      <c r="BP232" s="16" t="str">
        <f aca="false">IF(AF232="","",AF232)</f>
        <v/>
      </c>
      <c r="BQ232" s="16" t="str">
        <f aca="false">IFERROR(VLOOKUP(AG232,TiposTributos!$B$1:$C$12,2,0),"")</f>
        <v/>
      </c>
      <c r="BR232" s="16" t="str">
        <f aca="false">IF(AH232="","",AH232)</f>
        <v/>
      </c>
      <c r="BS232" s="11" t="n">
        <f aca="false">AI232</f>
        <v>0</v>
      </c>
      <c r="BT232" s="11" t="n">
        <f aca="false">AJ232*100</f>
        <v>0</v>
      </c>
      <c r="BU232" s="11" t="n">
        <f aca="false">AK232</f>
        <v>0</v>
      </c>
      <c r="BW232" s="15" t="str">
        <f aca="false">IF(F232="","",CONCATENATE(AM232,"|'",AN232,"'|'",AO232,"'|'",AP232,"'|'",AQ232,"'|'",AR232,"'|'",AS232,"'|'",AT232,"'|'",AU232,"'|",AV232,"|",AW232,"|",AX232,"|'",AY232,"'|",AZ232,"|",BA232,"|",BB232,"|'",BC232,"'|'",BD232,"'|'",BE232,"'|'",BF232,"'|",BG232,"|",BH232,"|",BI232,"|",BJ232,"|",BK232,"|",BL232,"|",BM232,"|",BN232,"|",BO232,"|",BP232,"|",BQ232,"|'",BR232,"'|",BS232,"|",BT232,"|",BU232))</f>
        <v>NO|'30650940667'|'Bustos &amp; Hope SH'|'Responsable Inscripto'|'132'|'18/11/2025'|'01/10/2025'|'31/10/2025'|'18/11/2025'|2|1|2|'Cuenta Corriente'|6|80|27128520851|'MOLAS CARMEN PATRICIA'|'Dom. Estudio 1419'|'Dom. Recep.  9503'|'Honorarios 27128520851: oct 2025 - oct 2025'|37|86863|0|3213931|5|674925,51|3888856,51|||||''|0|0|0</v>
      </c>
    </row>
    <row r="233" customFormat="false" ht="12.75" hidden="false" customHeight="false" outlineLevel="0" collapsed="false">
      <c r="A233" s="5" t="s">
        <v>88</v>
      </c>
      <c r="B233" s="1" t="n">
        <v>30650940667</v>
      </c>
      <c r="C233" s="5" t="s">
        <v>38</v>
      </c>
      <c r="D233" s="5" t="s">
        <v>39</v>
      </c>
      <c r="E233" s="1" t="n">
        <v>133</v>
      </c>
      <c r="F233" s="6" t="n">
        <f aca="true">TODAY()</f>
        <v>45979</v>
      </c>
      <c r="G233" s="7" t="n">
        <f aca="false">DATE(YEAR(H233),MONTH(H233),1)</f>
        <v>45931</v>
      </c>
      <c r="H233" s="7" t="n">
        <f aca="false">EOMONTH(F233,-1)</f>
        <v>45961</v>
      </c>
      <c r="I233" s="7" t="n">
        <f aca="false">F233</f>
        <v>45979</v>
      </c>
      <c r="J233" s="1" t="n">
        <v>2</v>
      </c>
      <c r="K233" s="5" t="s">
        <v>40</v>
      </c>
      <c r="L233" s="8" t="str">
        <f aca="false">IF(K233="","",RIGHT(K233,1))</f>
        <v>A</v>
      </c>
      <c r="M233" s="5" t="s">
        <v>54</v>
      </c>
      <c r="N233" s="5" t="s">
        <v>42</v>
      </c>
      <c r="O233" s="5" t="s">
        <v>128</v>
      </c>
      <c r="P233" s="8" t="str">
        <f aca="false">IF(K233="","",VLOOKUP(O233,CondicionReceptor!$B$2:$D$12,3,0))</f>
        <v>A;M;C</v>
      </c>
      <c r="Q233" s="5" t="s">
        <v>44</v>
      </c>
      <c r="R233" s="1" t="n">
        <v>20077065637</v>
      </c>
      <c r="S233" s="5" t="s">
        <v>218</v>
      </c>
      <c r="T233" s="1" t="str">
        <f aca="false">"Dom. Estudio "&amp;RANDBETWEEN(1,10000)</f>
        <v>Dom. Estudio 3783</v>
      </c>
      <c r="U233" s="1" t="str">
        <f aca="false">"Dom. Recep.  "&amp;RANDBETWEEN(1,10000)</f>
        <v>Dom. Recep.  7943</v>
      </c>
      <c r="V233" s="1" t="str">
        <f aca="false">"Honorarios "&amp;R233&amp;": "&amp;TEXT(G233,"mmm")&amp;" "&amp;YEAR(G233)&amp;" - "&amp;TEXT(H233,"mmm")&amp;" "&amp;YEAR(H233)</f>
        <v>Honorarios 20077065637: oct 2025 - oct 2025</v>
      </c>
      <c r="W233" s="9" t="n">
        <f aca="false">ROUND(RANDBETWEEN(100,5000)/100,0)</f>
        <v>24</v>
      </c>
      <c r="X233" s="9" t="n">
        <v>86863</v>
      </c>
      <c r="Z233" s="9" t="n">
        <f aca="false">ROUND(W233*X233-Y233,2)</f>
        <v>2084712</v>
      </c>
      <c r="AA233" s="10" t="n">
        <v>0.21</v>
      </c>
      <c r="AB233" s="11" t="n">
        <f aca="false">ROUND(IFERROR(Z233*AA233,0),2)</f>
        <v>437789.52</v>
      </c>
      <c r="AC233" s="11" t="n">
        <f aca="false">AB233+Z233</f>
        <v>2522501.52</v>
      </c>
      <c r="AD233" s="5"/>
      <c r="AE233" s="12"/>
      <c r="AF233" s="12"/>
      <c r="AG233" s="13"/>
      <c r="AH233" s="12"/>
      <c r="AI233" s="12"/>
      <c r="AJ233" s="14"/>
      <c r="AK233" s="9" t="n">
        <f aca="false">AI233*AJ233</f>
        <v>0</v>
      </c>
      <c r="AM233" s="15" t="str">
        <f aca="false">+A233</f>
        <v>NO</v>
      </c>
      <c r="AN233" s="15" t="n">
        <f aca="false">+B233</f>
        <v>30650940667</v>
      </c>
      <c r="AO233" s="15" t="str">
        <f aca="false">+C233</f>
        <v>Bustos &amp; Hope SH</v>
      </c>
      <c r="AP233" s="15" t="str">
        <f aca="false">+D233</f>
        <v>Responsable Inscripto</v>
      </c>
      <c r="AQ233" s="15" t="n">
        <f aca="false">E233</f>
        <v>133</v>
      </c>
      <c r="AR233" s="15" t="str">
        <f aca="false">TEXT(DAY(F233),"00")&amp;"/"&amp;TEXT(MONTH(F233),"00")&amp;"/"&amp;YEAR(F233)</f>
        <v>18/11/2025</v>
      </c>
      <c r="AS233" s="15" t="str">
        <f aca="false">TEXT(DAY(G233),"00")&amp;"/"&amp;TEXT(MONTH(G233),"00")&amp;"/"&amp;YEAR(G233)</f>
        <v>01/10/2025</v>
      </c>
      <c r="AT233" s="15" t="str">
        <f aca="false">TEXT(DAY(H233),"00")&amp;"/"&amp;TEXT(MONTH(H233),"00")&amp;"/"&amp;YEAR(H233)</f>
        <v>31/10/2025</v>
      </c>
      <c r="AU233" s="15" t="str">
        <f aca="false">TEXT(DAY(I233),"00")&amp;"/"&amp;TEXT(MONTH(I233),"00")&amp;"/"&amp;YEAR(I233)</f>
        <v>18/11/2025</v>
      </c>
      <c r="AV233" s="15" t="n">
        <f aca="false">IF(J233="","",J233)</f>
        <v>2</v>
      </c>
      <c r="AW233" s="15" t="n">
        <f aca="false">IFERROR(VLOOKUP(K233,TiposComprobantes!$B$2:$C$37,2,0),"")</f>
        <v>1</v>
      </c>
      <c r="AX233" s="15" t="n">
        <f aca="false">IFERROR(VLOOKUP(M233,TipoConceptos!$B$2:$C$4,2,0),"")</f>
        <v>2</v>
      </c>
      <c r="AY233" s="15" t="str">
        <f aca="false">N233</f>
        <v>Cuenta Corriente</v>
      </c>
      <c r="AZ233" s="15" t="n">
        <f aca="false">IFERROR(VLOOKUP(O233,CondicionReceptor!$B$2:$C$12,2,0),0)</f>
        <v>6</v>
      </c>
      <c r="BA233" s="15" t="n">
        <f aca="false">IFERROR(VLOOKUP(Q233,TiposDocumentos!$B$2:$C$37,2,0),99)</f>
        <v>80</v>
      </c>
      <c r="BB233" s="15" t="n">
        <f aca="false">R233</f>
        <v>20077065637</v>
      </c>
      <c r="BC233" s="15" t="str">
        <f aca="false">IF(S233="","",S233)</f>
        <v>PENSA ANIBAL EDUARDO</v>
      </c>
      <c r="BD233" s="15" t="str">
        <f aca="false">IF(T233="","",T233)</f>
        <v>Dom. Estudio 3783</v>
      </c>
      <c r="BE233" s="15" t="str">
        <f aca="false">IF(U233="","",U233)</f>
        <v>Dom. Recep.  7943</v>
      </c>
      <c r="BF233" s="15" t="str">
        <f aca="false">IF(V233="","",V233)</f>
        <v>Honorarios 20077065637: oct 2025 - oct 2025</v>
      </c>
      <c r="BG233" s="11" t="n">
        <f aca="false">IF(W233="","",W233)</f>
        <v>24</v>
      </c>
      <c r="BH233" s="11" t="n">
        <f aca="false">IF(X233="","",X233)</f>
        <v>86863</v>
      </c>
      <c r="BI233" s="15" t="n">
        <f aca="false">IF(Y233="",0,Y233)</f>
        <v>0</v>
      </c>
      <c r="BJ233" s="11" t="n">
        <f aca="false">IF(Z233="","",Z233)</f>
        <v>2084712</v>
      </c>
      <c r="BK233" s="15" t="n">
        <f aca="false">VLOOKUP(AA233,TiposIVA!$B$2:$C$11,2,0)</f>
        <v>5</v>
      </c>
      <c r="BL233" s="11" t="n">
        <f aca="false">IF(AB233="","",AB233)</f>
        <v>437789.52</v>
      </c>
      <c r="BM233" s="11" t="n">
        <f aca="false">IF(AC233="","",AC233)</f>
        <v>2522501.52</v>
      </c>
      <c r="BN233" s="16" t="str">
        <f aca="false">IFERROR(VLOOKUP(AD233,TiposComprobantes!$B$2:$C$37,2,0),"")</f>
        <v/>
      </c>
      <c r="BO233" s="16" t="str">
        <f aca="false">IF(AE233="","",AE233)</f>
        <v/>
      </c>
      <c r="BP233" s="16" t="str">
        <f aca="false">IF(AF233="","",AF233)</f>
        <v/>
      </c>
      <c r="BQ233" s="16" t="str">
        <f aca="false">IFERROR(VLOOKUP(AG233,TiposTributos!$B$1:$C$12,2,0),"")</f>
        <v/>
      </c>
      <c r="BR233" s="16" t="str">
        <f aca="false">IF(AH233="","",AH233)</f>
        <v/>
      </c>
      <c r="BS233" s="11" t="n">
        <f aca="false">AI233</f>
        <v>0</v>
      </c>
      <c r="BT233" s="11" t="n">
        <f aca="false">AJ233*100</f>
        <v>0</v>
      </c>
      <c r="BU233" s="11" t="n">
        <f aca="false">AK233</f>
        <v>0</v>
      </c>
      <c r="BW233" s="15" t="str">
        <f aca="false">IF(F233="","",CONCATENATE(AM233,"|'",AN233,"'|'",AO233,"'|'",AP233,"'|'",AQ233,"'|'",AR233,"'|'",AS233,"'|'",AT233,"'|'",AU233,"'|",AV233,"|",AW233,"|",AX233,"|'",AY233,"'|",AZ233,"|",BA233,"|",BB233,"|'",BC233,"'|'",BD233,"'|'",BE233,"'|'",BF233,"'|",BG233,"|",BH233,"|",BI233,"|",BJ233,"|",BK233,"|",BL233,"|",BM233,"|",BN233,"|",BO233,"|",BP233,"|",BQ233,"|'",BR233,"'|",BS233,"|",BT233,"|",BU233))</f>
        <v>NO|'30650940667'|'Bustos &amp; Hope SH'|'Responsable Inscripto'|'133'|'18/11/2025'|'01/10/2025'|'31/10/2025'|'18/11/2025'|2|1|2|'Cuenta Corriente'|6|80|20077065637|'PENSA ANIBAL EDUARDO'|'Dom. Estudio 3783'|'Dom. Recep.  7943'|'Honorarios 20077065637: oct 2025 - oct 2025'|24|86863|0|2084712|5|437789,52|2522501,52|||||''|0|0|0</v>
      </c>
    </row>
    <row r="234" customFormat="false" ht="12.75" hidden="false" customHeight="false" outlineLevel="0" collapsed="false">
      <c r="A234" s="5" t="s">
        <v>88</v>
      </c>
      <c r="B234" s="1" t="n">
        <v>30650940667</v>
      </c>
      <c r="C234" s="5" t="s">
        <v>38</v>
      </c>
      <c r="D234" s="5" t="s">
        <v>39</v>
      </c>
      <c r="E234" s="1" t="n">
        <v>134</v>
      </c>
      <c r="F234" s="6" t="n">
        <f aca="true">TODAY()</f>
        <v>45979</v>
      </c>
      <c r="G234" s="7" t="n">
        <f aca="false">DATE(YEAR(H234),MONTH(H234),1)</f>
        <v>45931</v>
      </c>
      <c r="H234" s="7" t="n">
        <f aca="false">EOMONTH(F234,-1)</f>
        <v>45961</v>
      </c>
      <c r="I234" s="7" t="n">
        <f aca="false">F234</f>
        <v>45979</v>
      </c>
      <c r="J234" s="1" t="n">
        <v>2</v>
      </c>
      <c r="K234" s="5" t="s">
        <v>53</v>
      </c>
      <c r="L234" s="8" t="str">
        <f aca="false">IF(K234="","",RIGHT(K234,1))</f>
        <v>B</v>
      </c>
      <c r="M234" s="5" t="s">
        <v>54</v>
      </c>
      <c r="N234" s="5" t="s">
        <v>42</v>
      </c>
      <c r="O234" s="5" t="s">
        <v>56</v>
      </c>
      <c r="P234" s="8" t="str">
        <f aca="false">IF(K234="","",VLOOKUP(O234,CondicionReceptor!$B$2:$D$12,3,0))</f>
        <v>B;C</v>
      </c>
      <c r="Q234" s="5" t="s">
        <v>44</v>
      </c>
      <c r="R234" s="1" t="n">
        <v>20343667966</v>
      </c>
      <c r="S234" s="5" t="s">
        <v>219</v>
      </c>
      <c r="T234" s="1" t="str">
        <f aca="false">"Dom. Estudio "&amp;RANDBETWEEN(1,10000)</f>
        <v>Dom. Estudio 9438</v>
      </c>
      <c r="U234" s="1" t="str">
        <f aca="false">"Dom. Recep.  "&amp;RANDBETWEEN(1,10000)</f>
        <v>Dom. Recep.  9197</v>
      </c>
      <c r="V234" s="1" t="str">
        <f aca="false">"Honorarios "&amp;R234&amp;": "&amp;TEXT(G234,"mmm")&amp;" "&amp;YEAR(G234)&amp;" - "&amp;TEXT(H234,"mmm")&amp;" "&amp;YEAR(H234)</f>
        <v>Honorarios 20343667966: oct 2025 - oct 2025</v>
      </c>
      <c r="W234" s="9" t="n">
        <f aca="false">ROUND(RANDBETWEEN(100,5000)/100,0)</f>
        <v>41</v>
      </c>
      <c r="X234" s="9" t="n">
        <v>86863</v>
      </c>
      <c r="Z234" s="9" t="n">
        <f aca="false">ROUND(W234*X234-Y234,2)</f>
        <v>3561383</v>
      </c>
      <c r="AA234" s="10" t="n">
        <v>0.21</v>
      </c>
      <c r="AB234" s="11" t="n">
        <f aca="false">ROUND(IFERROR(Z234*AA234,0),2)</f>
        <v>747890.43</v>
      </c>
      <c r="AC234" s="11" t="n">
        <f aca="false">AB234+Z234</f>
        <v>4309273.43</v>
      </c>
      <c r="AD234" s="5"/>
      <c r="AE234" s="12"/>
      <c r="AF234" s="12"/>
      <c r="AG234" s="13"/>
      <c r="AH234" s="12"/>
      <c r="AI234" s="12"/>
      <c r="AJ234" s="14"/>
      <c r="AK234" s="9" t="n">
        <f aca="false">AI234*AJ234</f>
        <v>0</v>
      </c>
      <c r="AM234" s="15" t="str">
        <f aca="false">+A234</f>
        <v>NO</v>
      </c>
      <c r="AN234" s="15" t="n">
        <f aca="false">+B234</f>
        <v>30650940667</v>
      </c>
      <c r="AO234" s="15" t="str">
        <f aca="false">+C234</f>
        <v>Bustos &amp; Hope SH</v>
      </c>
      <c r="AP234" s="15" t="str">
        <f aca="false">+D234</f>
        <v>Responsable Inscripto</v>
      </c>
      <c r="AQ234" s="15" t="n">
        <f aca="false">E234</f>
        <v>134</v>
      </c>
      <c r="AR234" s="15" t="str">
        <f aca="false">TEXT(DAY(F234),"00")&amp;"/"&amp;TEXT(MONTH(F234),"00")&amp;"/"&amp;YEAR(F234)</f>
        <v>18/11/2025</v>
      </c>
      <c r="AS234" s="15" t="str">
        <f aca="false">TEXT(DAY(G234),"00")&amp;"/"&amp;TEXT(MONTH(G234),"00")&amp;"/"&amp;YEAR(G234)</f>
        <v>01/10/2025</v>
      </c>
      <c r="AT234" s="15" t="str">
        <f aca="false">TEXT(DAY(H234),"00")&amp;"/"&amp;TEXT(MONTH(H234),"00")&amp;"/"&amp;YEAR(H234)</f>
        <v>31/10/2025</v>
      </c>
      <c r="AU234" s="15" t="str">
        <f aca="false">TEXT(DAY(I234),"00")&amp;"/"&amp;TEXT(MONTH(I234),"00")&amp;"/"&amp;YEAR(I234)</f>
        <v>18/11/2025</v>
      </c>
      <c r="AV234" s="15" t="n">
        <f aca="false">IF(J234="","",J234)</f>
        <v>2</v>
      </c>
      <c r="AW234" s="15" t="n">
        <f aca="false">IFERROR(VLOOKUP(K234,TiposComprobantes!$B$2:$C$37,2,0),"")</f>
        <v>6</v>
      </c>
      <c r="AX234" s="15" t="n">
        <f aca="false">IFERROR(VLOOKUP(M234,TipoConceptos!$B$2:$C$4,2,0),"")</f>
        <v>2</v>
      </c>
      <c r="AY234" s="15" t="str">
        <f aca="false">N234</f>
        <v>Cuenta Corriente</v>
      </c>
      <c r="AZ234" s="15" t="n">
        <f aca="false">IFERROR(VLOOKUP(O234,CondicionReceptor!$B$2:$C$12,2,0),0)</f>
        <v>5</v>
      </c>
      <c r="BA234" s="15" t="n">
        <f aca="false">IFERROR(VLOOKUP(Q234,TiposDocumentos!$B$2:$C$37,2,0),99)</f>
        <v>80</v>
      </c>
      <c r="BB234" s="15" t="n">
        <f aca="false">R234</f>
        <v>20343667966</v>
      </c>
      <c r="BC234" s="15" t="str">
        <f aca="false">IF(S234="","",S234)</f>
        <v>PENSA BRUNO ANDRES</v>
      </c>
      <c r="BD234" s="15" t="str">
        <f aca="false">IF(T234="","",T234)</f>
        <v>Dom. Estudio 9438</v>
      </c>
      <c r="BE234" s="15" t="str">
        <f aca="false">IF(U234="","",U234)</f>
        <v>Dom. Recep.  9197</v>
      </c>
      <c r="BF234" s="15" t="str">
        <f aca="false">IF(V234="","",V234)</f>
        <v>Honorarios 20343667966: oct 2025 - oct 2025</v>
      </c>
      <c r="BG234" s="11" t="n">
        <f aca="false">IF(W234="","",W234)</f>
        <v>41</v>
      </c>
      <c r="BH234" s="11" t="n">
        <f aca="false">IF(X234="","",X234)</f>
        <v>86863</v>
      </c>
      <c r="BI234" s="15" t="n">
        <f aca="false">IF(Y234="",0,Y234)</f>
        <v>0</v>
      </c>
      <c r="BJ234" s="11" t="n">
        <f aca="false">IF(Z234="","",Z234)</f>
        <v>3561383</v>
      </c>
      <c r="BK234" s="15" t="n">
        <f aca="false">VLOOKUP(AA234,TiposIVA!$B$2:$C$11,2,0)</f>
        <v>5</v>
      </c>
      <c r="BL234" s="11" t="n">
        <f aca="false">IF(AB234="","",AB234)</f>
        <v>747890.43</v>
      </c>
      <c r="BM234" s="11" t="n">
        <f aca="false">IF(AC234="","",AC234)</f>
        <v>4309273.43</v>
      </c>
      <c r="BN234" s="16" t="str">
        <f aca="false">IFERROR(VLOOKUP(AD234,TiposComprobantes!$B$2:$C$37,2,0),"")</f>
        <v/>
      </c>
      <c r="BO234" s="16" t="str">
        <f aca="false">IF(AE234="","",AE234)</f>
        <v/>
      </c>
      <c r="BP234" s="16" t="str">
        <f aca="false">IF(AF234="","",AF234)</f>
        <v/>
      </c>
      <c r="BQ234" s="16" t="str">
        <f aca="false">IFERROR(VLOOKUP(AG234,TiposTributos!$B$1:$C$12,2,0),"")</f>
        <v/>
      </c>
      <c r="BR234" s="16" t="str">
        <f aca="false">IF(AH234="","",AH234)</f>
        <v/>
      </c>
      <c r="BS234" s="11" t="n">
        <f aca="false">AI234</f>
        <v>0</v>
      </c>
      <c r="BT234" s="11" t="n">
        <f aca="false">AJ234*100</f>
        <v>0</v>
      </c>
      <c r="BU234" s="11" t="n">
        <f aca="false">AK234</f>
        <v>0</v>
      </c>
      <c r="BW234" s="15" t="str">
        <f aca="false">IF(F234="","",CONCATENATE(AM234,"|'",AN234,"'|'",AO234,"'|'",AP234,"'|'",AQ234,"'|'",AR234,"'|'",AS234,"'|'",AT234,"'|'",AU234,"'|",AV234,"|",AW234,"|",AX234,"|'",AY234,"'|",AZ234,"|",BA234,"|",BB234,"|'",BC234,"'|'",BD234,"'|'",BE234,"'|'",BF234,"'|",BG234,"|",BH234,"|",BI234,"|",BJ234,"|",BK234,"|",BL234,"|",BM234,"|",BN234,"|",BO234,"|",BP234,"|",BQ234,"|'",BR234,"'|",BS234,"|",BT234,"|",BU234))</f>
        <v>NO|'30650940667'|'Bustos &amp; Hope SH'|'Responsable Inscripto'|'134'|'18/11/2025'|'01/10/2025'|'31/10/2025'|'18/11/2025'|2|6|2|'Cuenta Corriente'|5|80|20343667966|'PENSA BRUNO ANDRES'|'Dom. Estudio 9438'|'Dom. Recep.  9197'|'Honorarios 20343667966: oct 2025 - oct 2025'|41|86863|0|3561383|5|747890,43|4309273,43|||||''|0|0|0</v>
      </c>
    </row>
    <row r="235" customFormat="false" ht="12.75" hidden="false" customHeight="false" outlineLevel="0" collapsed="false">
      <c r="A235" s="5" t="s">
        <v>88</v>
      </c>
      <c r="B235" s="1" t="n">
        <v>30650940667</v>
      </c>
      <c r="C235" s="5" t="s">
        <v>38</v>
      </c>
      <c r="D235" s="5" t="s">
        <v>39</v>
      </c>
      <c r="E235" s="1" t="n">
        <v>135</v>
      </c>
      <c r="F235" s="6" t="n">
        <f aca="true">TODAY()</f>
        <v>45979</v>
      </c>
      <c r="G235" s="7" t="n">
        <f aca="false">DATE(YEAR(H235),MONTH(H235),1)</f>
        <v>45931</v>
      </c>
      <c r="H235" s="7" t="n">
        <f aca="false">EOMONTH(F235,-1)</f>
        <v>45961</v>
      </c>
      <c r="I235" s="7" t="n">
        <f aca="false">F235</f>
        <v>45979</v>
      </c>
      <c r="J235" s="1" t="n">
        <v>2</v>
      </c>
      <c r="K235" s="5" t="s">
        <v>53</v>
      </c>
      <c r="L235" s="8" t="str">
        <f aca="false">IF(K235="","",RIGHT(K235,1))</f>
        <v>B</v>
      </c>
      <c r="M235" s="5" t="s">
        <v>54</v>
      </c>
      <c r="N235" s="5" t="s">
        <v>42</v>
      </c>
      <c r="O235" s="5" t="s">
        <v>56</v>
      </c>
      <c r="P235" s="8" t="str">
        <f aca="false">IF(K235="","",VLOOKUP(O235,CondicionReceptor!$B$2:$D$12,3,0))</f>
        <v>B;C</v>
      </c>
      <c r="Q235" s="5" t="s">
        <v>44</v>
      </c>
      <c r="R235" s="1" t="n">
        <v>20075878495</v>
      </c>
      <c r="S235" s="5" t="s">
        <v>220</v>
      </c>
      <c r="T235" s="1" t="str">
        <f aca="false">"Dom. Estudio "&amp;RANDBETWEEN(1,10000)</f>
        <v>Dom. Estudio 2907</v>
      </c>
      <c r="U235" s="1" t="str">
        <f aca="false">"Dom. Recep.  "&amp;RANDBETWEEN(1,10000)</f>
        <v>Dom. Recep.  670</v>
      </c>
      <c r="V235" s="1" t="str">
        <f aca="false">"Honorarios "&amp;R235&amp;": "&amp;TEXT(G235,"mmm")&amp;" "&amp;YEAR(G235)&amp;" - "&amp;TEXT(H235,"mmm")&amp;" "&amp;YEAR(H235)</f>
        <v>Honorarios 20075878495: oct 2025 - oct 2025</v>
      </c>
      <c r="W235" s="9" t="n">
        <f aca="false">ROUND(RANDBETWEEN(100,5000)/100,0)</f>
        <v>35</v>
      </c>
      <c r="X235" s="9" t="n">
        <v>86863</v>
      </c>
      <c r="Z235" s="9" t="n">
        <f aca="false">ROUND(W235*X235-Y235,2)</f>
        <v>3040205</v>
      </c>
      <c r="AA235" s="10" t="n">
        <v>0.21</v>
      </c>
      <c r="AB235" s="11" t="n">
        <f aca="false">ROUND(IFERROR(Z235*AA235,0),2)</f>
        <v>638443.05</v>
      </c>
      <c r="AC235" s="11" t="n">
        <f aca="false">AB235+Z235</f>
        <v>3678648.05</v>
      </c>
      <c r="AD235" s="5"/>
      <c r="AE235" s="12"/>
      <c r="AF235" s="12"/>
      <c r="AG235" s="13"/>
      <c r="AH235" s="12"/>
      <c r="AI235" s="12"/>
      <c r="AJ235" s="14"/>
      <c r="AK235" s="9" t="n">
        <f aca="false">AI235*AJ235</f>
        <v>0</v>
      </c>
      <c r="AM235" s="15" t="str">
        <f aca="false">+A235</f>
        <v>NO</v>
      </c>
      <c r="AN235" s="15" t="n">
        <f aca="false">+B235</f>
        <v>30650940667</v>
      </c>
      <c r="AO235" s="15" t="str">
        <f aca="false">+C235</f>
        <v>Bustos &amp; Hope SH</v>
      </c>
      <c r="AP235" s="15" t="str">
        <f aca="false">+D235</f>
        <v>Responsable Inscripto</v>
      </c>
      <c r="AQ235" s="15" t="n">
        <f aca="false">E235</f>
        <v>135</v>
      </c>
      <c r="AR235" s="15" t="str">
        <f aca="false">TEXT(DAY(F235),"00")&amp;"/"&amp;TEXT(MONTH(F235),"00")&amp;"/"&amp;YEAR(F235)</f>
        <v>18/11/2025</v>
      </c>
      <c r="AS235" s="15" t="str">
        <f aca="false">TEXT(DAY(G235),"00")&amp;"/"&amp;TEXT(MONTH(G235),"00")&amp;"/"&amp;YEAR(G235)</f>
        <v>01/10/2025</v>
      </c>
      <c r="AT235" s="15" t="str">
        <f aca="false">TEXT(DAY(H235),"00")&amp;"/"&amp;TEXT(MONTH(H235),"00")&amp;"/"&amp;YEAR(H235)</f>
        <v>31/10/2025</v>
      </c>
      <c r="AU235" s="15" t="str">
        <f aca="false">TEXT(DAY(I235),"00")&amp;"/"&amp;TEXT(MONTH(I235),"00")&amp;"/"&amp;YEAR(I235)</f>
        <v>18/11/2025</v>
      </c>
      <c r="AV235" s="15" t="n">
        <f aca="false">IF(J235="","",J235)</f>
        <v>2</v>
      </c>
      <c r="AW235" s="15" t="n">
        <f aca="false">IFERROR(VLOOKUP(K235,TiposComprobantes!$B$2:$C$37,2,0),"")</f>
        <v>6</v>
      </c>
      <c r="AX235" s="15" t="n">
        <f aca="false">IFERROR(VLOOKUP(M235,TipoConceptos!$B$2:$C$4,2,0),"")</f>
        <v>2</v>
      </c>
      <c r="AY235" s="15" t="str">
        <f aca="false">N235</f>
        <v>Cuenta Corriente</v>
      </c>
      <c r="AZ235" s="15" t="n">
        <f aca="false">IFERROR(VLOOKUP(O235,CondicionReceptor!$B$2:$C$12,2,0),0)</f>
        <v>5</v>
      </c>
      <c r="BA235" s="15" t="n">
        <f aca="false">IFERROR(VLOOKUP(Q235,TiposDocumentos!$B$2:$C$37,2,0),99)</f>
        <v>80</v>
      </c>
      <c r="BB235" s="15" t="n">
        <f aca="false">R235</f>
        <v>20075878495</v>
      </c>
      <c r="BC235" s="15" t="str">
        <f aca="false">IF(S235="","",S235)</f>
        <v>PENSA GUIDO ROBERTO</v>
      </c>
      <c r="BD235" s="15" t="str">
        <f aca="false">IF(T235="","",T235)</f>
        <v>Dom. Estudio 2907</v>
      </c>
      <c r="BE235" s="15" t="str">
        <f aca="false">IF(U235="","",U235)</f>
        <v>Dom. Recep.  670</v>
      </c>
      <c r="BF235" s="15" t="str">
        <f aca="false">IF(V235="","",V235)</f>
        <v>Honorarios 20075878495: oct 2025 - oct 2025</v>
      </c>
      <c r="BG235" s="11" t="n">
        <f aca="false">IF(W235="","",W235)</f>
        <v>35</v>
      </c>
      <c r="BH235" s="11" t="n">
        <f aca="false">IF(X235="","",X235)</f>
        <v>86863</v>
      </c>
      <c r="BI235" s="15" t="n">
        <f aca="false">IF(Y235="",0,Y235)</f>
        <v>0</v>
      </c>
      <c r="BJ235" s="11" t="n">
        <f aca="false">IF(Z235="","",Z235)</f>
        <v>3040205</v>
      </c>
      <c r="BK235" s="15" t="n">
        <f aca="false">VLOOKUP(AA235,TiposIVA!$B$2:$C$11,2,0)</f>
        <v>5</v>
      </c>
      <c r="BL235" s="11" t="n">
        <f aca="false">IF(AB235="","",AB235)</f>
        <v>638443.05</v>
      </c>
      <c r="BM235" s="11" t="n">
        <f aca="false">IF(AC235="","",AC235)</f>
        <v>3678648.05</v>
      </c>
      <c r="BN235" s="16" t="str">
        <f aca="false">IFERROR(VLOOKUP(AD235,TiposComprobantes!$B$2:$C$37,2,0),"")</f>
        <v/>
      </c>
      <c r="BO235" s="16" t="str">
        <f aca="false">IF(AE235="","",AE235)</f>
        <v/>
      </c>
      <c r="BP235" s="16" t="str">
        <f aca="false">IF(AF235="","",AF235)</f>
        <v/>
      </c>
      <c r="BQ235" s="16" t="str">
        <f aca="false">IFERROR(VLOOKUP(AG235,TiposTributos!$B$1:$C$12,2,0),"")</f>
        <v/>
      </c>
      <c r="BR235" s="16" t="str">
        <f aca="false">IF(AH235="","",AH235)</f>
        <v/>
      </c>
      <c r="BS235" s="11" t="n">
        <f aca="false">AI235</f>
        <v>0</v>
      </c>
      <c r="BT235" s="11" t="n">
        <f aca="false">AJ235*100</f>
        <v>0</v>
      </c>
      <c r="BU235" s="11" t="n">
        <f aca="false">AK235</f>
        <v>0</v>
      </c>
      <c r="BW235" s="15" t="str">
        <f aca="false">IF(F235="","",CONCATENATE(AM235,"|'",AN235,"'|'",AO235,"'|'",AP235,"'|'",AQ235,"'|'",AR235,"'|'",AS235,"'|'",AT235,"'|'",AU235,"'|",AV235,"|",AW235,"|",AX235,"|'",AY235,"'|",AZ235,"|",BA235,"|",BB235,"|'",BC235,"'|'",BD235,"'|'",BE235,"'|'",BF235,"'|",BG235,"|",BH235,"|",BI235,"|",BJ235,"|",BK235,"|",BL235,"|",BM235,"|",BN235,"|",BO235,"|",BP235,"|",BQ235,"|'",BR235,"'|",BS235,"|",BT235,"|",BU235))</f>
        <v>NO|'30650940667'|'Bustos &amp; Hope SH'|'Responsable Inscripto'|'135'|'18/11/2025'|'01/10/2025'|'31/10/2025'|'18/11/2025'|2|6|2|'Cuenta Corriente'|5|80|20075878495|'PENSA GUIDO ROBERTO'|'Dom. Estudio 2907'|'Dom. Recep.  670'|'Honorarios 20075878495: oct 2025 - oct 2025'|35|86863|0|3040205|5|638443,05|3678648,05|||||''|0|0|0</v>
      </c>
    </row>
    <row r="236" customFormat="false" ht="12.75" hidden="false" customHeight="false" outlineLevel="0" collapsed="false">
      <c r="A236" s="5" t="s">
        <v>88</v>
      </c>
      <c r="B236" s="1" t="n">
        <v>30650940667</v>
      </c>
      <c r="C236" s="5" t="s">
        <v>38</v>
      </c>
      <c r="D236" s="5" t="s">
        <v>39</v>
      </c>
      <c r="E236" s="1" t="n">
        <v>136</v>
      </c>
      <c r="F236" s="6" t="n">
        <f aca="true">TODAY()</f>
        <v>45979</v>
      </c>
      <c r="G236" s="7" t="n">
        <f aca="false">DATE(YEAR(H236),MONTH(H236),1)</f>
        <v>45931</v>
      </c>
      <c r="H236" s="7" t="n">
        <f aca="false">EOMONTH(F236,-1)</f>
        <v>45961</v>
      </c>
      <c r="I236" s="7" t="n">
        <f aca="false">F236</f>
        <v>45979</v>
      </c>
      <c r="J236" s="1" t="n">
        <v>2</v>
      </c>
      <c r="K236" s="5" t="s">
        <v>40</v>
      </c>
      <c r="L236" s="8" t="str">
        <f aca="false">IF(K236="","",RIGHT(K236,1))</f>
        <v>A</v>
      </c>
      <c r="M236" s="5" t="s">
        <v>54</v>
      </c>
      <c r="N236" s="5" t="s">
        <v>42</v>
      </c>
      <c r="O236" s="5" t="s">
        <v>128</v>
      </c>
      <c r="P236" s="8" t="str">
        <f aca="false">IF(K236="","",VLOOKUP(O236,CondicionReceptor!$B$2:$D$12,3,0))</f>
        <v>A;M;C</v>
      </c>
      <c r="Q236" s="5" t="s">
        <v>44</v>
      </c>
      <c r="R236" s="1" t="n">
        <v>20334250327</v>
      </c>
      <c r="S236" s="5" t="s">
        <v>221</v>
      </c>
      <c r="T236" s="1" t="str">
        <f aca="false">"Dom. Estudio "&amp;RANDBETWEEN(1,10000)</f>
        <v>Dom. Estudio 6188</v>
      </c>
      <c r="U236" s="1" t="str">
        <f aca="false">"Dom. Recep.  "&amp;RANDBETWEEN(1,10000)</f>
        <v>Dom. Recep.  3691</v>
      </c>
      <c r="V236" s="1" t="str">
        <f aca="false">"Honorarios "&amp;R236&amp;": "&amp;TEXT(G236,"mmm")&amp;" "&amp;YEAR(G236)&amp;" - "&amp;TEXT(H236,"mmm")&amp;" "&amp;YEAR(H236)</f>
        <v>Honorarios 20334250327: oct 2025 - oct 2025</v>
      </c>
      <c r="W236" s="9" t="n">
        <f aca="false">ROUND(RANDBETWEEN(100,5000)/100,0)</f>
        <v>33</v>
      </c>
      <c r="X236" s="9" t="n">
        <v>86863</v>
      </c>
      <c r="Z236" s="9" t="n">
        <f aca="false">ROUND(W236*X236-Y236,2)</f>
        <v>2866479</v>
      </c>
      <c r="AA236" s="10" t="n">
        <v>0.21</v>
      </c>
      <c r="AB236" s="11" t="n">
        <f aca="false">ROUND(IFERROR(Z236*AA236,0),2)</f>
        <v>601960.59</v>
      </c>
      <c r="AC236" s="11" t="n">
        <f aca="false">AB236+Z236</f>
        <v>3468439.59</v>
      </c>
      <c r="AD236" s="5"/>
      <c r="AE236" s="12"/>
      <c r="AF236" s="12"/>
      <c r="AG236" s="13"/>
      <c r="AH236" s="12"/>
      <c r="AI236" s="12"/>
      <c r="AJ236" s="14"/>
      <c r="AK236" s="9" t="n">
        <f aca="false">AI236*AJ236</f>
        <v>0</v>
      </c>
      <c r="AM236" s="15" t="str">
        <f aca="false">+A236</f>
        <v>NO</v>
      </c>
      <c r="AN236" s="15" t="n">
        <f aca="false">+B236</f>
        <v>30650940667</v>
      </c>
      <c r="AO236" s="15" t="str">
        <f aca="false">+C236</f>
        <v>Bustos &amp; Hope SH</v>
      </c>
      <c r="AP236" s="15" t="str">
        <f aca="false">+D236</f>
        <v>Responsable Inscripto</v>
      </c>
      <c r="AQ236" s="15" t="n">
        <f aca="false">E236</f>
        <v>136</v>
      </c>
      <c r="AR236" s="15" t="str">
        <f aca="false">TEXT(DAY(F236),"00")&amp;"/"&amp;TEXT(MONTH(F236),"00")&amp;"/"&amp;YEAR(F236)</f>
        <v>18/11/2025</v>
      </c>
      <c r="AS236" s="15" t="str">
        <f aca="false">TEXT(DAY(G236),"00")&amp;"/"&amp;TEXT(MONTH(G236),"00")&amp;"/"&amp;YEAR(G236)</f>
        <v>01/10/2025</v>
      </c>
      <c r="AT236" s="15" t="str">
        <f aca="false">TEXT(DAY(H236),"00")&amp;"/"&amp;TEXT(MONTH(H236),"00")&amp;"/"&amp;YEAR(H236)</f>
        <v>31/10/2025</v>
      </c>
      <c r="AU236" s="15" t="str">
        <f aca="false">TEXT(DAY(I236),"00")&amp;"/"&amp;TEXT(MONTH(I236),"00")&amp;"/"&amp;YEAR(I236)</f>
        <v>18/11/2025</v>
      </c>
      <c r="AV236" s="15" t="n">
        <f aca="false">IF(J236="","",J236)</f>
        <v>2</v>
      </c>
      <c r="AW236" s="15" t="n">
        <f aca="false">IFERROR(VLOOKUP(K236,TiposComprobantes!$B$2:$C$37,2,0),"")</f>
        <v>1</v>
      </c>
      <c r="AX236" s="15" t="n">
        <f aca="false">IFERROR(VLOOKUP(M236,TipoConceptos!$B$2:$C$4,2,0),"")</f>
        <v>2</v>
      </c>
      <c r="AY236" s="15" t="str">
        <f aca="false">N236</f>
        <v>Cuenta Corriente</v>
      </c>
      <c r="AZ236" s="15" t="n">
        <f aca="false">IFERROR(VLOOKUP(O236,CondicionReceptor!$B$2:$C$12,2,0),0)</f>
        <v>6</v>
      </c>
      <c r="BA236" s="15" t="n">
        <f aca="false">IFERROR(VLOOKUP(Q236,TiposDocumentos!$B$2:$C$37,2,0),99)</f>
        <v>80</v>
      </c>
      <c r="BB236" s="15" t="n">
        <f aca="false">R236</f>
        <v>20334250327</v>
      </c>
      <c r="BC236" s="15" t="str">
        <f aca="false">IF(S236="","",S236)</f>
        <v>PENSA LUCIANO ANIBAL</v>
      </c>
      <c r="BD236" s="15" t="str">
        <f aca="false">IF(T236="","",T236)</f>
        <v>Dom. Estudio 6188</v>
      </c>
      <c r="BE236" s="15" t="str">
        <f aca="false">IF(U236="","",U236)</f>
        <v>Dom. Recep.  3691</v>
      </c>
      <c r="BF236" s="15" t="str">
        <f aca="false">IF(V236="","",V236)</f>
        <v>Honorarios 20334250327: oct 2025 - oct 2025</v>
      </c>
      <c r="BG236" s="11" t="n">
        <f aca="false">IF(W236="","",W236)</f>
        <v>33</v>
      </c>
      <c r="BH236" s="11" t="n">
        <f aca="false">IF(X236="","",X236)</f>
        <v>86863</v>
      </c>
      <c r="BI236" s="15" t="n">
        <f aca="false">IF(Y236="",0,Y236)</f>
        <v>0</v>
      </c>
      <c r="BJ236" s="11" t="n">
        <f aca="false">IF(Z236="","",Z236)</f>
        <v>2866479</v>
      </c>
      <c r="BK236" s="15" t="n">
        <f aca="false">VLOOKUP(AA236,TiposIVA!$B$2:$C$11,2,0)</f>
        <v>5</v>
      </c>
      <c r="BL236" s="11" t="n">
        <f aca="false">IF(AB236="","",AB236)</f>
        <v>601960.59</v>
      </c>
      <c r="BM236" s="11" t="n">
        <f aca="false">IF(AC236="","",AC236)</f>
        <v>3468439.59</v>
      </c>
      <c r="BN236" s="16" t="str">
        <f aca="false">IFERROR(VLOOKUP(AD236,TiposComprobantes!$B$2:$C$37,2,0),"")</f>
        <v/>
      </c>
      <c r="BO236" s="16" t="str">
        <f aca="false">IF(AE236="","",AE236)</f>
        <v/>
      </c>
      <c r="BP236" s="16" t="str">
        <f aca="false">IF(AF236="","",AF236)</f>
        <v/>
      </c>
      <c r="BQ236" s="16" t="str">
        <f aca="false">IFERROR(VLOOKUP(AG236,TiposTributos!$B$1:$C$12,2,0),"")</f>
        <v/>
      </c>
      <c r="BR236" s="16" t="str">
        <f aca="false">IF(AH236="","",AH236)</f>
        <v/>
      </c>
      <c r="BS236" s="11" t="n">
        <f aca="false">AI236</f>
        <v>0</v>
      </c>
      <c r="BT236" s="11" t="n">
        <f aca="false">AJ236*100</f>
        <v>0</v>
      </c>
      <c r="BU236" s="11" t="n">
        <f aca="false">AK236</f>
        <v>0</v>
      </c>
      <c r="BW236" s="15" t="str">
        <f aca="false">IF(F236="","",CONCATENATE(AM236,"|'",AN236,"'|'",AO236,"'|'",AP236,"'|'",AQ236,"'|'",AR236,"'|'",AS236,"'|'",AT236,"'|'",AU236,"'|",AV236,"|",AW236,"|",AX236,"|'",AY236,"'|",AZ236,"|",BA236,"|",BB236,"|'",BC236,"'|'",BD236,"'|'",BE236,"'|'",BF236,"'|",BG236,"|",BH236,"|",BI236,"|",BJ236,"|",BK236,"|",BL236,"|",BM236,"|",BN236,"|",BO236,"|",BP236,"|",BQ236,"|'",BR236,"'|",BS236,"|",BT236,"|",BU236))</f>
        <v>NO|'30650940667'|'Bustos &amp; Hope SH'|'Responsable Inscripto'|'136'|'18/11/2025'|'01/10/2025'|'31/10/2025'|'18/11/2025'|2|1|2|'Cuenta Corriente'|6|80|20334250327|'PENSA LUCIANO ANIBAL'|'Dom. Estudio 6188'|'Dom. Recep.  3691'|'Honorarios 20334250327: oct 2025 - oct 2025'|33|86863|0|2866479|5|601960,59|3468439,59|||||''|0|0|0</v>
      </c>
    </row>
    <row r="237" customFormat="false" ht="12.75" hidden="false" customHeight="false" outlineLevel="0" collapsed="false">
      <c r="A237" s="5" t="s">
        <v>88</v>
      </c>
      <c r="B237" s="1" t="n">
        <v>30650940667</v>
      </c>
      <c r="C237" s="5" t="s">
        <v>38</v>
      </c>
      <c r="D237" s="5" t="s">
        <v>39</v>
      </c>
      <c r="E237" s="1" t="n">
        <v>137</v>
      </c>
      <c r="F237" s="6" t="n">
        <f aca="true">TODAY()</f>
        <v>45979</v>
      </c>
      <c r="G237" s="7" t="n">
        <f aca="false">DATE(YEAR(H237),MONTH(H237),1)</f>
        <v>45931</v>
      </c>
      <c r="H237" s="7" t="n">
        <f aca="false">EOMONTH(F237,-1)</f>
        <v>45961</v>
      </c>
      <c r="I237" s="7" t="n">
        <f aca="false">F237</f>
        <v>45979</v>
      </c>
      <c r="J237" s="1" t="n">
        <v>2</v>
      </c>
      <c r="K237" s="5" t="s">
        <v>53</v>
      </c>
      <c r="L237" s="8" t="str">
        <f aca="false">IF(K237="","",RIGHT(K237,1))</f>
        <v>B</v>
      </c>
      <c r="M237" s="5" t="s">
        <v>54</v>
      </c>
      <c r="N237" s="5" t="s">
        <v>42</v>
      </c>
      <c r="O237" s="5" t="s">
        <v>56</v>
      </c>
      <c r="P237" s="8" t="str">
        <f aca="false">IF(K237="","",VLOOKUP(O237,CondicionReceptor!$B$2:$D$12,3,0))</f>
        <v>B;C</v>
      </c>
      <c r="Q237" s="5" t="s">
        <v>44</v>
      </c>
      <c r="R237" s="1" t="n">
        <v>27354872183</v>
      </c>
      <c r="S237" s="5" t="s">
        <v>222</v>
      </c>
      <c r="T237" s="1" t="str">
        <f aca="false">"Dom. Estudio "&amp;RANDBETWEEN(1,10000)</f>
        <v>Dom. Estudio 9902</v>
      </c>
      <c r="U237" s="1" t="str">
        <f aca="false">"Dom. Recep.  "&amp;RANDBETWEEN(1,10000)</f>
        <v>Dom. Recep.  2783</v>
      </c>
      <c r="V237" s="1" t="str">
        <f aca="false">"Honorarios "&amp;R237&amp;": "&amp;TEXT(G237,"mmm")&amp;" "&amp;YEAR(G237)&amp;" - "&amp;TEXT(H237,"mmm")&amp;" "&amp;YEAR(H237)</f>
        <v>Honorarios 27354872183: oct 2025 - oct 2025</v>
      </c>
      <c r="W237" s="9" t="n">
        <f aca="false">ROUND(RANDBETWEEN(100,5000)/100,0)</f>
        <v>20</v>
      </c>
      <c r="X237" s="9" t="n">
        <v>86863</v>
      </c>
      <c r="Z237" s="9" t="n">
        <f aca="false">ROUND(W237*X237-Y237,2)</f>
        <v>1737260</v>
      </c>
      <c r="AA237" s="10" t="n">
        <v>0.21</v>
      </c>
      <c r="AB237" s="11" t="n">
        <f aca="false">ROUND(IFERROR(Z237*AA237,0),2)</f>
        <v>364824.6</v>
      </c>
      <c r="AC237" s="11" t="n">
        <f aca="false">AB237+Z237</f>
        <v>2102084.6</v>
      </c>
      <c r="AD237" s="5"/>
      <c r="AE237" s="12"/>
      <c r="AF237" s="12"/>
      <c r="AG237" s="13"/>
      <c r="AH237" s="12"/>
      <c r="AI237" s="12"/>
      <c r="AJ237" s="14"/>
      <c r="AK237" s="9" t="n">
        <f aca="false">AI237*AJ237</f>
        <v>0</v>
      </c>
      <c r="AM237" s="15" t="str">
        <f aca="false">+A237</f>
        <v>NO</v>
      </c>
      <c r="AN237" s="15" t="n">
        <f aca="false">+B237</f>
        <v>30650940667</v>
      </c>
      <c r="AO237" s="15" t="str">
        <f aca="false">+C237</f>
        <v>Bustos &amp; Hope SH</v>
      </c>
      <c r="AP237" s="15" t="str">
        <f aca="false">+D237</f>
        <v>Responsable Inscripto</v>
      </c>
      <c r="AQ237" s="15" t="n">
        <f aca="false">E237</f>
        <v>137</v>
      </c>
      <c r="AR237" s="15" t="str">
        <f aca="false">TEXT(DAY(F237),"00")&amp;"/"&amp;TEXT(MONTH(F237),"00")&amp;"/"&amp;YEAR(F237)</f>
        <v>18/11/2025</v>
      </c>
      <c r="AS237" s="15" t="str">
        <f aca="false">TEXT(DAY(G237),"00")&amp;"/"&amp;TEXT(MONTH(G237),"00")&amp;"/"&amp;YEAR(G237)</f>
        <v>01/10/2025</v>
      </c>
      <c r="AT237" s="15" t="str">
        <f aca="false">TEXT(DAY(H237),"00")&amp;"/"&amp;TEXT(MONTH(H237),"00")&amp;"/"&amp;YEAR(H237)</f>
        <v>31/10/2025</v>
      </c>
      <c r="AU237" s="15" t="str">
        <f aca="false">TEXT(DAY(I237),"00")&amp;"/"&amp;TEXT(MONTH(I237),"00")&amp;"/"&amp;YEAR(I237)</f>
        <v>18/11/2025</v>
      </c>
      <c r="AV237" s="15" t="n">
        <f aca="false">IF(J237="","",J237)</f>
        <v>2</v>
      </c>
      <c r="AW237" s="15" t="n">
        <f aca="false">IFERROR(VLOOKUP(K237,TiposComprobantes!$B$2:$C$37,2,0),"")</f>
        <v>6</v>
      </c>
      <c r="AX237" s="15" t="n">
        <f aca="false">IFERROR(VLOOKUP(M237,TipoConceptos!$B$2:$C$4,2,0),"")</f>
        <v>2</v>
      </c>
      <c r="AY237" s="15" t="str">
        <f aca="false">N237</f>
        <v>Cuenta Corriente</v>
      </c>
      <c r="AZ237" s="15" t="n">
        <f aca="false">IFERROR(VLOOKUP(O237,CondicionReceptor!$B$2:$C$12,2,0),0)</f>
        <v>5</v>
      </c>
      <c r="BA237" s="15" t="n">
        <f aca="false">IFERROR(VLOOKUP(Q237,TiposDocumentos!$B$2:$C$37,2,0),99)</f>
        <v>80</v>
      </c>
      <c r="BB237" s="15" t="n">
        <f aca="false">R237</f>
        <v>27354872183</v>
      </c>
      <c r="BC237" s="15" t="str">
        <f aca="false">IF(S237="","",S237)</f>
        <v>PENSA MARIA EUGENIA</v>
      </c>
      <c r="BD237" s="15" t="str">
        <f aca="false">IF(T237="","",T237)</f>
        <v>Dom. Estudio 9902</v>
      </c>
      <c r="BE237" s="15" t="str">
        <f aca="false">IF(U237="","",U237)</f>
        <v>Dom. Recep.  2783</v>
      </c>
      <c r="BF237" s="15" t="str">
        <f aca="false">IF(V237="","",V237)</f>
        <v>Honorarios 27354872183: oct 2025 - oct 2025</v>
      </c>
      <c r="BG237" s="11" t="n">
        <f aca="false">IF(W237="","",W237)</f>
        <v>20</v>
      </c>
      <c r="BH237" s="11" t="n">
        <f aca="false">IF(X237="","",X237)</f>
        <v>86863</v>
      </c>
      <c r="BI237" s="15" t="n">
        <f aca="false">IF(Y237="",0,Y237)</f>
        <v>0</v>
      </c>
      <c r="BJ237" s="11" t="n">
        <f aca="false">IF(Z237="","",Z237)</f>
        <v>1737260</v>
      </c>
      <c r="BK237" s="15" t="n">
        <f aca="false">VLOOKUP(AA237,TiposIVA!$B$2:$C$11,2,0)</f>
        <v>5</v>
      </c>
      <c r="BL237" s="11" t="n">
        <f aca="false">IF(AB237="","",AB237)</f>
        <v>364824.6</v>
      </c>
      <c r="BM237" s="11" t="n">
        <f aca="false">IF(AC237="","",AC237)</f>
        <v>2102084.6</v>
      </c>
      <c r="BN237" s="16" t="str">
        <f aca="false">IFERROR(VLOOKUP(AD237,TiposComprobantes!$B$2:$C$37,2,0),"")</f>
        <v/>
      </c>
      <c r="BO237" s="16" t="str">
        <f aca="false">IF(AE237="","",AE237)</f>
        <v/>
      </c>
      <c r="BP237" s="16" t="str">
        <f aca="false">IF(AF237="","",AF237)</f>
        <v/>
      </c>
      <c r="BQ237" s="16" t="str">
        <f aca="false">IFERROR(VLOOKUP(AG237,TiposTributos!$B$1:$C$12,2,0),"")</f>
        <v/>
      </c>
      <c r="BR237" s="16" t="str">
        <f aca="false">IF(AH237="","",AH237)</f>
        <v/>
      </c>
      <c r="BS237" s="11" t="n">
        <f aca="false">AI237</f>
        <v>0</v>
      </c>
      <c r="BT237" s="11" t="n">
        <f aca="false">AJ237*100</f>
        <v>0</v>
      </c>
      <c r="BU237" s="11" t="n">
        <f aca="false">AK237</f>
        <v>0</v>
      </c>
      <c r="BW237" s="15" t="str">
        <f aca="false">IF(F237="","",CONCATENATE(AM237,"|'",AN237,"'|'",AO237,"'|'",AP237,"'|'",AQ237,"'|'",AR237,"'|'",AS237,"'|'",AT237,"'|'",AU237,"'|",AV237,"|",AW237,"|",AX237,"|'",AY237,"'|",AZ237,"|",BA237,"|",BB237,"|'",BC237,"'|'",BD237,"'|'",BE237,"'|'",BF237,"'|",BG237,"|",BH237,"|",BI237,"|",BJ237,"|",BK237,"|",BL237,"|",BM237,"|",BN237,"|",BO237,"|",BP237,"|",BQ237,"|'",BR237,"'|",BS237,"|",BT237,"|",BU237))</f>
        <v>NO|'30650940667'|'Bustos &amp; Hope SH'|'Responsable Inscripto'|'137'|'18/11/2025'|'01/10/2025'|'31/10/2025'|'18/11/2025'|2|6|2|'Cuenta Corriente'|5|80|27354872183|'PENSA MARIA EUGENIA'|'Dom. Estudio 9902'|'Dom. Recep.  2783'|'Honorarios 27354872183: oct 2025 - oct 2025'|20|86863|0|1737260|5|364824,6|2102084,6|||||''|0|0|0</v>
      </c>
    </row>
    <row r="238" customFormat="false" ht="12.75" hidden="false" customHeight="false" outlineLevel="0" collapsed="false">
      <c r="A238" s="5" t="s">
        <v>88</v>
      </c>
      <c r="B238" s="1" t="n">
        <v>30650940667</v>
      </c>
      <c r="C238" s="5" t="s">
        <v>38</v>
      </c>
      <c r="D238" s="5" t="s">
        <v>39</v>
      </c>
      <c r="E238" s="1" t="n">
        <v>138</v>
      </c>
      <c r="F238" s="6" t="n">
        <f aca="true">TODAY()</f>
        <v>45979</v>
      </c>
      <c r="G238" s="7" t="n">
        <f aca="false">DATE(YEAR(H238),MONTH(H238),1)</f>
        <v>45931</v>
      </c>
      <c r="H238" s="7" t="n">
        <f aca="false">EOMONTH(F238,-1)</f>
        <v>45961</v>
      </c>
      <c r="I238" s="7" t="n">
        <f aca="false">F238</f>
        <v>45979</v>
      </c>
      <c r="J238" s="1" t="n">
        <v>2</v>
      </c>
      <c r="K238" s="5" t="s">
        <v>53</v>
      </c>
      <c r="L238" s="8" t="str">
        <f aca="false">IF(K238="","",RIGHT(K238,1))</f>
        <v>B</v>
      </c>
      <c r="M238" s="5" t="s">
        <v>54</v>
      </c>
      <c r="N238" s="5" t="s">
        <v>42</v>
      </c>
      <c r="O238" s="5" t="s">
        <v>135</v>
      </c>
      <c r="P238" s="8" t="str">
        <f aca="false">IF(K238="","",VLOOKUP(O238,CondicionReceptor!$B$2:$D$12,3,0))</f>
        <v>B;C</v>
      </c>
      <c r="Q238" s="5" t="s">
        <v>44</v>
      </c>
      <c r="R238" s="1" t="n">
        <v>20085452291</v>
      </c>
      <c r="S238" s="5" t="s">
        <v>223</v>
      </c>
      <c r="T238" s="1" t="str">
        <f aca="false">"Dom. Estudio "&amp;RANDBETWEEN(1,10000)</f>
        <v>Dom. Estudio 8857</v>
      </c>
      <c r="U238" s="1" t="str">
        <f aca="false">"Dom. Recep.  "&amp;RANDBETWEEN(1,10000)</f>
        <v>Dom. Recep.  6369</v>
      </c>
      <c r="V238" s="1" t="str">
        <f aca="false">"Honorarios "&amp;R238&amp;": "&amp;TEXT(G238,"mmm")&amp;" "&amp;YEAR(G238)&amp;" - "&amp;TEXT(H238,"mmm")&amp;" "&amp;YEAR(H238)</f>
        <v>Honorarios 20085452291: oct 2025 - oct 2025</v>
      </c>
      <c r="W238" s="9" t="n">
        <f aca="false">ROUND(RANDBETWEEN(100,5000)/100,0)</f>
        <v>3</v>
      </c>
      <c r="X238" s="9" t="n">
        <v>86863</v>
      </c>
      <c r="Z238" s="9" t="n">
        <f aca="false">ROUND(W238*X238-Y238,2)</f>
        <v>260589</v>
      </c>
      <c r="AA238" s="10" t="n">
        <v>0.21</v>
      </c>
      <c r="AB238" s="11" t="n">
        <f aca="false">ROUND(IFERROR(Z238*AA238,0),2)</f>
        <v>54723.69</v>
      </c>
      <c r="AC238" s="11" t="n">
        <f aca="false">AB238+Z238</f>
        <v>315312.69</v>
      </c>
      <c r="AD238" s="5"/>
      <c r="AE238" s="12"/>
      <c r="AF238" s="12"/>
      <c r="AG238" s="13"/>
      <c r="AH238" s="12"/>
      <c r="AI238" s="12"/>
      <c r="AJ238" s="14"/>
      <c r="AK238" s="9" t="n">
        <f aca="false">AI238*AJ238</f>
        <v>0</v>
      </c>
      <c r="AM238" s="15" t="str">
        <f aca="false">+A238</f>
        <v>NO</v>
      </c>
      <c r="AN238" s="15" t="n">
        <f aca="false">+B238</f>
        <v>30650940667</v>
      </c>
      <c r="AO238" s="15" t="str">
        <f aca="false">+C238</f>
        <v>Bustos &amp; Hope SH</v>
      </c>
      <c r="AP238" s="15" t="str">
        <f aca="false">+D238</f>
        <v>Responsable Inscripto</v>
      </c>
      <c r="AQ238" s="15" t="n">
        <f aca="false">E238</f>
        <v>138</v>
      </c>
      <c r="AR238" s="15" t="str">
        <f aca="false">TEXT(DAY(F238),"00")&amp;"/"&amp;TEXT(MONTH(F238),"00")&amp;"/"&amp;YEAR(F238)</f>
        <v>18/11/2025</v>
      </c>
      <c r="AS238" s="15" t="str">
        <f aca="false">TEXT(DAY(G238),"00")&amp;"/"&amp;TEXT(MONTH(G238),"00")&amp;"/"&amp;YEAR(G238)</f>
        <v>01/10/2025</v>
      </c>
      <c r="AT238" s="15" t="str">
        <f aca="false">TEXT(DAY(H238),"00")&amp;"/"&amp;TEXT(MONTH(H238),"00")&amp;"/"&amp;YEAR(H238)</f>
        <v>31/10/2025</v>
      </c>
      <c r="AU238" s="15" t="str">
        <f aca="false">TEXT(DAY(I238),"00")&amp;"/"&amp;TEXT(MONTH(I238),"00")&amp;"/"&amp;YEAR(I238)</f>
        <v>18/11/2025</v>
      </c>
      <c r="AV238" s="15" t="n">
        <f aca="false">IF(J238="","",J238)</f>
        <v>2</v>
      </c>
      <c r="AW238" s="15" t="n">
        <f aca="false">IFERROR(VLOOKUP(K238,TiposComprobantes!$B$2:$C$37,2,0),"")</f>
        <v>6</v>
      </c>
      <c r="AX238" s="15" t="n">
        <f aca="false">IFERROR(VLOOKUP(M238,TipoConceptos!$B$2:$C$4,2,0),"")</f>
        <v>2</v>
      </c>
      <c r="AY238" s="15" t="str">
        <f aca="false">N238</f>
        <v>Cuenta Corriente</v>
      </c>
      <c r="AZ238" s="15" t="n">
        <f aca="false">IFERROR(VLOOKUP(O238,CondicionReceptor!$B$2:$C$12,2,0),0)</f>
        <v>4</v>
      </c>
      <c r="BA238" s="15" t="n">
        <f aca="false">IFERROR(VLOOKUP(Q238,TiposDocumentos!$B$2:$C$37,2,0),99)</f>
        <v>80</v>
      </c>
      <c r="BB238" s="15" t="n">
        <f aca="false">R238</f>
        <v>20085452291</v>
      </c>
      <c r="BC238" s="15" t="str">
        <f aca="false">IF(S238="","",S238)</f>
        <v>PENSA OSCAR FRANCISCO</v>
      </c>
      <c r="BD238" s="15" t="str">
        <f aca="false">IF(T238="","",T238)</f>
        <v>Dom. Estudio 8857</v>
      </c>
      <c r="BE238" s="15" t="str">
        <f aca="false">IF(U238="","",U238)</f>
        <v>Dom. Recep.  6369</v>
      </c>
      <c r="BF238" s="15" t="str">
        <f aca="false">IF(V238="","",V238)</f>
        <v>Honorarios 20085452291: oct 2025 - oct 2025</v>
      </c>
      <c r="BG238" s="11" t="n">
        <f aca="false">IF(W238="","",W238)</f>
        <v>3</v>
      </c>
      <c r="BH238" s="11" t="n">
        <f aca="false">IF(X238="","",X238)</f>
        <v>86863</v>
      </c>
      <c r="BI238" s="15" t="n">
        <f aca="false">IF(Y238="",0,Y238)</f>
        <v>0</v>
      </c>
      <c r="BJ238" s="11" t="n">
        <f aca="false">IF(Z238="","",Z238)</f>
        <v>260589</v>
      </c>
      <c r="BK238" s="15" t="n">
        <f aca="false">VLOOKUP(AA238,TiposIVA!$B$2:$C$11,2,0)</f>
        <v>5</v>
      </c>
      <c r="BL238" s="11" t="n">
        <f aca="false">IF(AB238="","",AB238)</f>
        <v>54723.69</v>
      </c>
      <c r="BM238" s="11" t="n">
        <f aca="false">IF(AC238="","",AC238)</f>
        <v>315312.69</v>
      </c>
      <c r="BN238" s="16" t="str">
        <f aca="false">IFERROR(VLOOKUP(AD238,TiposComprobantes!$B$2:$C$37,2,0),"")</f>
        <v/>
      </c>
      <c r="BO238" s="16" t="str">
        <f aca="false">IF(AE238="","",AE238)</f>
        <v/>
      </c>
      <c r="BP238" s="16" t="str">
        <f aca="false">IF(AF238="","",AF238)</f>
        <v/>
      </c>
      <c r="BQ238" s="16" t="str">
        <f aca="false">IFERROR(VLOOKUP(AG238,TiposTributos!$B$1:$C$12,2,0),"")</f>
        <v/>
      </c>
      <c r="BR238" s="16" t="str">
        <f aca="false">IF(AH238="","",AH238)</f>
        <v/>
      </c>
      <c r="BS238" s="11" t="n">
        <f aca="false">AI238</f>
        <v>0</v>
      </c>
      <c r="BT238" s="11" t="n">
        <f aca="false">AJ238*100</f>
        <v>0</v>
      </c>
      <c r="BU238" s="11" t="n">
        <f aca="false">AK238</f>
        <v>0</v>
      </c>
      <c r="BW238" s="15" t="str">
        <f aca="false">IF(F238="","",CONCATENATE(AM238,"|'",AN238,"'|'",AO238,"'|'",AP238,"'|'",AQ238,"'|'",AR238,"'|'",AS238,"'|'",AT238,"'|'",AU238,"'|",AV238,"|",AW238,"|",AX238,"|'",AY238,"'|",AZ238,"|",BA238,"|",BB238,"|'",BC238,"'|'",BD238,"'|'",BE238,"'|'",BF238,"'|",BG238,"|",BH238,"|",BI238,"|",BJ238,"|",BK238,"|",BL238,"|",BM238,"|",BN238,"|",BO238,"|",BP238,"|",BQ238,"|'",BR238,"'|",BS238,"|",BT238,"|",BU238))</f>
        <v>NO|'30650940667'|'Bustos &amp; Hope SH'|'Responsable Inscripto'|'138'|'18/11/2025'|'01/10/2025'|'31/10/2025'|'18/11/2025'|2|6|2|'Cuenta Corriente'|4|80|20085452291|'PENSA OSCAR FRANCISCO'|'Dom. Estudio 8857'|'Dom. Recep.  6369'|'Honorarios 20085452291: oct 2025 - oct 2025'|3|86863|0|260589|5|54723,69|315312,69|||||''|0|0|0</v>
      </c>
    </row>
    <row r="239" customFormat="false" ht="12.75" hidden="false" customHeight="false" outlineLevel="0" collapsed="false">
      <c r="A239" s="5" t="s">
        <v>88</v>
      </c>
      <c r="B239" s="1" t="n">
        <v>30650940667</v>
      </c>
      <c r="C239" s="5" t="s">
        <v>38</v>
      </c>
      <c r="D239" s="5" t="s">
        <v>39</v>
      </c>
      <c r="E239" s="1" t="n">
        <v>139</v>
      </c>
      <c r="F239" s="6" t="n">
        <f aca="true">TODAY()</f>
        <v>45979</v>
      </c>
      <c r="G239" s="7" t="n">
        <f aca="false">DATE(YEAR(H239),MONTH(H239),1)</f>
        <v>45931</v>
      </c>
      <c r="H239" s="7" t="n">
        <f aca="false">EOMONTH(F239,-1)</f>
        <v>45961</v>
      </c>
      <c r="I239" s="7" t="n">
        <f aca="false">F239</f>
        <v>45979</v>
      </c>
      <c r="J239" s="1" t="n">
        <v>2</v>
      </c>
      <c r="K239" s="5" t="s">
        <v>40</v>
      </c>
      <c r="L239" s="8" t="str">
        <f aca="false">IF(K239="","",RIGHT(K239,1))</f>
        <v>A</v>
      </c>
      <c r="M239" s="5" t="s">
        <v>54</v>
      </c>
      <c r="N239" s="5" t="s">
        <v>42</v>
      </c>
      <c r="O239" s="5" t="s">
        <v>43</v>
      </c>
      <c r="P239" s="8" t="str">
        <f aca="false">IF(K239="","",VLOOKUP(O239,CondicionReceptor!$B$2:$D$12,3,0))</f>
        <v>A;M;C</v>
      </c>
      <c r="Q239" s="5" t="s">
        <v>44</v>
      </c>
      <c r="R239" s="1" t="n">
        <v>30716503816</v>
      </c>
      <c r="S239" s="5" t="s">
        <v>122</v>
      </c>
      <c r="T239" s="1" t="str">
        <f aca="false">"Dom. Estudio "&amp;RANDBETWEEN(1,10000)</f>
        <v>Dom. Estudio 1561</v>
      </c>
      <c r="U239" s="1" t="str">
        <f aca="false">"Dom. Recep.  "&amp;RANDBETWEEN(1,10000)</f>
        <v>Dom. Recep.  3282</v>
      </c>
      <c r="V239" s="1" t="str">
        <f aca="false">"Honorarios "&amp;R239&amp;": "&amp;TEXT(G239,"mmm")&amp;" "&amp;YEAR(G239)&amp;" - "&amp;TEXT(H239,"mmm")&amp;" "&amp;YEAR(H239)</f>
        <v>Honorarios 30716503816: oct 2025 - oct 2025</v>
      </c>
      <c r="W239" s="9" t="n">
        <f aca="false">ROUND(RANDBETWEEN(100,5000)/100,0)</f>
        <v>27</v>
      </c>
      <c r="X239" s="9" t="n">
        <v>86863</v>
      </c>
      <c r="Z239" s="9" t="n">
        <f aca="false">ROUND(W239*X239-Y239,2)</f>
        <v>2345301</v>
      </c>
      <c r="AA239" s="10" t="n">
        <v>0.21</v>
      </c>
      <c r="AB239" s="11" t="n">
        <f aca="false">ROUND(IFERROR(Z239*AA239,0),2)</f>
        <v>492513.21</v>
      </c>
      <c r="AC239" s="11" t="n">
        <f aca="false">AB239+Z239</f>
        <v>2837814.21</v>
      </c>
      <c r="AD239" s="5"/>
      <c r="AE239" s="12"/>
      <c r="AF239" s="12"/>
      <c r="AG239" s="13"/>
      <c r="AH239" s="12"/>
      <c r="AI239" s="12"/>
      <c r="AJ239" s="14"/>
      <c r="AK239" s="9" t="n">
        <f aca="false">AI239*AJ239</f>
        <v>0</v>
      </c>
      <c r="AM239" s="15" t="str">
        <f aca="false">+A239</f>
        <v>NO</v>
      </c>
      <c r="AN239" s="15" t="n">
        <f aca="false">+B239</f>
        <v>30650940667</v>
      </c>
      <c r="AO239" s="15" t="str">
        <f aca="false">+C239</f>
        <v>Bustos &amp; Hope SH</v>
      </c>
      <c r="AP239" s="15" t="str">
        <f aca="false">+D239</f>
        <v>Responsable Inscripto</v>
      </c>
      <c r="AQ239" s="15" t="n">
        <f aca="false">E239</f>
        <v>139</v>
      </c>
      <c r="AR239" s="15" t="str">
        <f aca="false">TEXT(DAY(F239),"00")&amp;"/"&amp;TEXT(MONTH(F239),"00")&amp;"/"&amp;YEAR(F239)</f>
        <v>18/11/2025</v>
      </c>
      <c r="AS239" s="15" t="str">
        <f aca="false">TEXT(DAY(G239),"00")&amp;"/"&amp;TEXT(MONTH(G239),"00")&amp;"/"&amp;YEAR(G239)</f>
        <v>01/10/2025</v>
      </c>
      <c r="AT239" s="15" t="str">
        <f aca="false">TEXT(DAY(H239),"00")&amp;"/"&amp;TEXT(MONTH(H239),"00")&amp;"/"&amp;YEAR(H239)</f>
        <v>31/10/2025</v>
      </c>
      <c r="AU239" s="15" t="str">
        <f aca="false">TEXT(DAY(I239),"00")&amp;"/"&amp;TEXT(MONTH(I239),"00")&amp;"/"&amp;YEAR(I239)</f>
        <v>18/11/2025</v>
      </c>
      <c r="AV239" s="15" t="n">
        <f aca="false">IF(J239="","",J239)</f>
        <v>2</v>
      </c>
      <c r="AW239" s="15" t="n">
        <f aca="false">IFERROR(VLOOKUP(K239,TiposComprobantes!$B$2:$C$37,2,0),"")</f>
        <v>1</v>
      </c>
      <c r="AX239" s="15" t="n">
        <f aca="false">IFERROR(VLOOKUP(M239,TipoConceptos!$B$2:$C$4,2,0),"")</f>
        <v>2</v>
      </c>
      <c r="AY239" s="15" t="str">
        <f aca="false">N239</f>
        <v>Cuenta Corriente</v>
      </c>
      <c r="AZ239" s="15" t="n">
        <f aca="false">IFERROR(VLOOKUP(O239,CondicionReceptor!$B$2:$C$12,2,0),0)</f>
        <v>1</v>
      </c>
      <c r="BA239" s="15" t="n">
        <f aca="false">IFERROR(VLOOKUP(Q239,TiposDocumentos!$B$2:$C$37,2,0),99)</f>
        <v>80</v>
      </c>
      <c r="BB239" s="15" t="n">
        <f aca="false">R239</f>
        <v>30716503816</v>
      </c>
      <c r="BC239" s="15" t="str">
        <f aca="false">IF(S239="","",S239)</f>
        <v>PENSA PROPIEDADES S.R.L.</v>
      </c>
      <c r="BD239" s="15" t="str">
        <f aca="false">IF(T239="","",T239)</f>
        <v>Dom. Estudio 1561</v>
      </c>
      <c r="BE239" s="15" t="str">
        <f aca="false">IF(U239="","",U239)</f>
        <v>Dom. Recep.  3282</v>
      </c>
      <c r="BF239" s="15" t="str">
        <f aca="false">IF(V239="","",V239)</f>
        <v>Honorarios 30716503816: oct 2025 - oct 2025</v>
      </c>
      <c r="BG239" s="11" t="n">
        <f aca="false">IF(W239="","",W239)</f>
        <v>27</v>
      </c>
      <c r="BH239" s="11" t="n">
        <f aca="false">IF(X239="","",X239)</f>
        <v>86863</v>
      </c>
      <c r="BI239" s="15" t="n">
        <f aca="false">IF(Y239="",0,Y239)</f>
        <v>0</v>
      </c>
      <c r="BJ239" s="11" t="n">
        <f aca="false">IF(Z239="","",Z239)</f>
        <v>2345301</v>
      </c>
      <c r="BK239" s="15" t="n">
        <f aca="false">VLOOKUP(AA239,TiposIVA!$B$2:$C$11,2,0)</f>
        <v>5</v>
      </c>
      <c r="BL239" s="11" t="n">
        <f aca="false">IF(AB239="","",AB239)</f>
        <v>492513.21</v>
      </c>
      <c r="BM239" s="11" t="n">
        <f aca="false">IF(AC239="","",AC239)</f>
        <v>2837814.21</v>
      </c>
      <c r="BN239" s="16" t="str">
        <f aca="false">IFERROR(VLOOKUP(AD239,TiposComprobantes!$B$2:$C$37,2,0),"")</f>
        <v/>
      </c>
      <c r="BO239" s="16" t="str">
        <f aca="false">IF(AE239="","",AE239)</f>
        <v/>
      </c>
      <c r="BP239" s="16" t="str">
        <f aca="false">IF(AF239="","",AF239)</f>
        <v/>
      </c>
      <c r="BQ239" s="16" t="str">
        <f aca="false">IFERROR(VLOOKUP(AG239,TiposTributos!$B$1:$C$12,2,0),"")</f>
        <v/>
      </c>
      <c r="BR239" s="16" t="str">
        <f aca="false">IF(AH239="","",AH239)</f>
        <v/>
      </c>
      <c r="BS239" s="11" t="n">
        <f aca="false">AI239</f>
        <v>0</v>
      </c>
      <c r="BT239" s="11" t="n">
        <f aca="false">AJ239*100</f>
        <v>0</v>
      </c>
      <c r="BU239" s="11" t="n">
        <f aca="false">AK239</f>
        <v>0</v>
      </c>
      <c r="BW239" s="15" t="str">
        <f aca="false">IF(F239="","",CONCATENATE(AM239,"|'",AN239,"'|'",AO239,"'|'",AP239,"'|'",AQ239,"'|'",AR239,"'|'",AS239,"'|'",AT239,"'|'",AU239,"'|",AV239,"|",AW239,"|",AX239,"|'",AY239,"'|",AZ239,"|",BA239,"|",BB239,"|'",BC239,"'|'",BD239,"'|'",BE239,"'|'",BF239,"'|",BG239,"|",BH239,"|",BI239,"|",BJ239,"|",BK239,"|",BL239,"|",BM239,"|",BN239,"|",BO239,"|",BP239,"|",BQ239,"|'",BR239,"'|",BS239,"|",BT239,"|",BU239))</f>
        <v>NO|'30650940667'|'Bustos &amp; Hope SH'|'Responsable Inscripto'|'139'|'18/11/2025'|'01/10/2025'|'31/10/2025'|'18/11/2025'|2|1|2|'Cuenta Corriente'|1|80|30716503816|'PENSA PROPIEDADES S.R.L.'|'Dom. Estudio 1561'|'Dom. Recep.  3282'|'Honorarios 30716503816: oct 2025 - oct 2025'|27|86863|0|2345301|5|492513,21|2837814,21|||||''|0|0|0</v>
      </c>
    </row>
    <row r="240" customFormat="false" ht="12.75" hidden="false" customHeight="false" outlineLevel="0" collapsed="false">
      <c r="A240" s="5" t="s">
        <v>88</v>
      </c>
      <c r="B240" s="1" t="n">
        <v>30650940667</v>
      </c>
      <c r="C240" s="5" t="s">
        <v>38</v>
      </c>
      <c r="D240" s="5" t="s">
        <v>39</v>
      </c>
      <c r="E240" s="1" t="n">
        <v>140</v>
      </c>
      <c r="F240" s="6" t="n">
        <f aca="true">TODAY()</f>
        <v>45979</v>
      </c>
      <c r="G240" s="7" t="n">
        <f aca="false">DATE(YEAR(H240),MONTH(H240),1)</f>
        <v>45931</v>
      </c>
      <c r="H240" s="7" t="n">
        <f aca="false">EOMONTH(F240,-1)</f>
        <v>45961</v>
      </c>
      <c r="I240" s="7" t="n">
        <f aca="false">F240</f>
        <v>45979</v>
      </c>
      <c r="J240" s="1" t="n">
        <v>2</v>
      </c>
      <c r="K240" s="5" t="s">
        <v>40</v>
      </c>
      <c r="L240" s="8" t="str">
        <f aca="false">IF(K240="","",RIGHT(K240,1))</f>
        <v>A</v>
      </c>
      <c r="M240" s="5" t="s">
        <v>54</v>
      </c>
      <c r="N240" s="5" t="s">
        <v>42</v>
      </c>
      <c r="O240" s="5" t="s">
        <v>128</v>
      </c>
      <c r="P240" s="8" t="str">
        <f aca="false">IF(K240="","",VLOOKUP(O240,CondicionReceptor!$B$2:$D$12,3,0))</f>
        <v>A;M;C</v>
      </c>
      <c r="Q240" s="5" t="s">
        <v>44</v>
      </c>
      <c r="R240" s="1" t="n">
        <v>20172521771</v>
      </c>
      <c r="S240" s="5" t="s">
        <v>132</v>
      </c>
      <c r="T240" s="1" t="str">
        <f aca="false">"Dom. Estudio "&amp;RANDBETWEEN(1,10000)</f>
        <v>Dom. Estudio 9626</v>
      </c>
      <c r="U240" s="1" t="str">
        <f aca="false">"Dom. Recep.  "&amp;RANDBETWEEN(1,10000)</f>
        <v>Dom. Recep.  4658</v>
      </c>
      <c r="V240" s="1" t="str">
        <f aca="false">"Honorarios "&amp;R240&amp;": "&amp;TEXT(G240,"mmm")&amp;" "&amp;YEAR(G240)&amp;" - "&amp;TEXT(H240,"mmm")&amp;" "&amp;YEAR(H240)</f>
        <v>Honorarios 20172521771: oct 2025 - oct 2025</v>
      </c>
      <c r="W240" s="9" t="n">
        <f aca="false">ROUND(RANDBETWEEN(100,5000)/100,0)</f>
        <v>39</v>
      </c>
      <c r="X240" s="9" t="n">
        <v>86863</v>
      </c>
      <c r="Z240" s="9" t="n">
        <f aca="false">ROUND(W240*X240-Y240,2)</f>
        <v>3387657</v>
      </c>
      <c r="AA240" s="10" t="n">
        <v>0.21</v>
      </c>
      <c r="AB240" s="11" t="n">
        <f aca="false">ROUND(IFERROR(Z240*AA240,0),2)</f>
        <v>711407.97</v>
      </c>
      <c r="AC240" s="11" t="n">
        <f aca="false">AB240+Z240</f>
        <v>4099064.97</v>
      </c>
      <c r="AD240" s="5"/>
      <c r="AE240" s="12"/>
      <c r="AF240" s="12"/>
      <c r="AG240" s="13"/>
      <c r="AH240" s="12"/>
      <c r="AI240" s="12"/>
      <c r="AJ240" s="14"/>
      <c r="AK240" s="9" t="n">
        <f aca="false">AI240*AJ240</f>
        <v>0</v>
      </c>
      <c r="AM240" s="15" t="str">
        <f aca="false">+A240</f>
        <v>NO</v>
      </c>
      <c r="AN240" s="15" t="n">
        <f aca="false">+B240</f>
        <v>30650940667</v>
      </c>
      <c r="AO240" s="15" t="str">
        <f aca="false">+C240</f>
        <v>Bustos &amp; Hope SH</v>
      </c>
      <c r="AP240" s="15" t="str">
        <f aca="false">+D240</f>
        <v>Responsable Inscripto</v>
      </c>
      <c r="AQ240" s="15" t="n">
        <f aca="false">E240</f>
        <v>140</v>
      </c>
      <c r="AR240" s="15" t="str">
        <f aca="false">TEXT(DAY(F240),"00")&amp;"/"&amp;TEXT(MONTH(F240),"00")&amp;"/"&amp;YEAR(F240)</f>
        <v>18/11/2025</v>
      </c>
      <c r="AS240" s="15" t="str">
        <f aca="false">TEXT(DAY(G240),"00")&amp;"/"&amp;TEXT(MONTH(G240),"00")&amp;"/"&amp;YEAR(G240)</f>
        <v>01/10/2025</v>
      </c>
      <c r="AT240" s="15" t="str">
        <f aca="false">TEXT(DAY(H240),"00")&amp;"/"&amp;TEXT(MONTH(H240),"00")&amp;"/"&amp;YEAR(H240)</f>
        <v>31/10/2025</v>
      </c>
      <c r="AU240" s="15" t="str">
        <f aca="false">TEXT(DAY(I240),"00")&amp;"/"&amp;TEXT(MONTH(I240),"00")&amp;"/"&amp;YEAR(I240)</f>
        <v>18/11/2025</v>
      </c>
      <c r="AV240" s="15" t="n">
        <f aca="false">IF(J240="","",J240)</f>
        <v>2</v>
      </c>
      <c r="AW240" s="15" t="n">
        <f aca="false">IFERROR(VLOOKUP(K240,TiposComprobantes!$B$2:$C$37,2,0),"")</f>
        <v>1</v>
      </c>
      <c r="AX240" s="15" t="n">
        <f aca="false">IFERROR(VLOOKUP(M240,TipoConceptos!$B$2:$C$4,2,0),"")</f>
        <v>2</v>
      </c>
      <c r="AY240" s="15" t="str">
        <f aca="false">N240</f>
        <v>Cuenta Corriente</v>
      </c>
      <c r="AZ240" s="15" t="n">
        <f aca="false">IFERROR(VLOOKUP(O240,CondicionReceptor!$B$2:$C$12,2,0),0)</f>
        <v>6</v>
      </c>
      <c r="BA240" s="15" t="n">
        <f aca="false">IFERROR(VLOOKUP(Q240,TiposDocumentos!$B$2:$C$37,2,0),99)</f>
        <v>80</v>
      </c>
      <c r="BB240" s="15" t="n">
        <f aca="false">R240</f>
        <v>20172521771</v>
      </c>
      <c r="BC240" s="15" t="str">
        <f aca="false">IF(S240="","",S240)</f>
        <v>PEREYRA ESTEBAN JOSE</v>
      </c>
      <c r="BD240" s="15" t="str">
        <f aca="false">IF(T240="","",T240)</f>
        <v>Dom. Estudio 9626</v>
      </c>
      <c r="BE240" s="15" t="str">
        <f aca="false">IF(U240="","",U240)</f>
        <v>Dom. Recep.  4658</v>
      </c>
      <c r="BF240" s="15" t="str">
        <f aca="false">IF(V240="","",V240)</f>
        <v>Honorarios 20172521771: oct 2025 - oct 2025</v>
      </c>
      <c r="BG240" s="11" t="n">
        <f aca="false">IF(W240="","",W240)</f>
        <v>39</v>
      </c>
      <c r="BH240" s="11" t="n">
        <f aca="false">IF(X240="","",X240)</f>
        <v>86863</v>
      </c>
      <c r="BI240" s="15" t="n">
        <f aca="false">IF(Y240="",0,Y240)</f>
        <v>0</v>
      </c>
      <c r="BJ240" s="11" t="n">
        <f aca="false">IF(Z240="","",Z240)</f>
        <v>3387657</v>
      </c>
      <c r="BK240" s="15" t="n">
        <f aca="false">VLOOKUP(AA240,TiposIVA!$B$2:$C$11,2,0)</f>
        <v>5</v>
      </c>
      <c r="BL240" s="11" t="n">
        <f aca="false">IF(AB240="","",AB240)</f>
        <v>711407.97</v>
      </c>
      <c r="BM240" s="11" t="n">
        <f aca="false">IF(AC240="","",AC240)</f>
        <v>4099064.97</v>
      </c>
      <c r="BN240" s="16" t="str">
        <f aca="false">IFERROR(VLOOKUP(AD240,TiposComprobantes!$B$2:$C$37,2,0),"")</f>
        <v/>
      </c>
      <c r="BO240" s="16" t="str">
        <f aca="false">IF(AE240="","",AE240)</f>
        <v/>
      </c>
      <c r="BP240" s="16" t="str">
        <f aca="false">IF(AF240="","",AF240)</f>
        <v/>
      </c>
      <c r="BQ240" s="16" t="str">
        <f aca="false">IFERROR(VLOOKUP(AG240,TiposTributos!$B$1:$C$12,2,0),"")</f>
        <v/>
      </c>
      <c r="BR240" s="16" t="str">
        <f aca="false">IF(AH240="","",AH240)</f>
        <v/>
      </c>
      <c r="BS240" s="11" t="n">
        <f aca="false">AI240</f>
        <v>0</v>
      </c>
      <c r="BT240" s="11" t="n">
        <f aca="false">AJ240*100</f>
        <v>0</v>
      </c>
      <c r="BU240" s="11" t="n">
        <f aca="false">AK240</f>
        <v>0</v>
      </c>
      <c r="BW240" s="15" t="str">
        <f aca="false">IF(F240="","",CONCATENATE(AM240,"|'",AN240,"'|'",AO240,"'|'",AP240,"'|'",AQ240,"'|'",AR240,"'|'",AS240,"'|'",AT240,"'|'",AU240,"'|",AV240,"|",AW240,"|",AX240,"|'",AY240,"'|",AZ240,"|",BA240,"|",BB240,"|'",BC240,"'|'",BD240,"'|'",BE240,"'|'",BF240,"'|",BG240,"|",BH240,"|",BI240,"|",BJ240,"|",BK240,"|",BL240,"|",BM240,"|",BN240,"|",BO240,"|",BP240,"|",BQ240,"|'",BR240,"'|",BS240,"|",BT240,"|",BU240))</f>
        <v>NO|'30650940667'|'Bustos &amp; Hope SH'|'Responsable Inscripto'|'140'|'18/11/2025'|'01/10/2025'|'31/10/2025'|'18/11/2025'|2|1|2|'Cuenta Corriente'|6|80|20172521771|'PEREYRA ESTEBAN JOSE'|'Dom. Estudio 9626'|'Dom. Recep.  4658'|'Honorarios 20172521771: oct 2025 - oct 2025'|39|86863|0|3387657|5|711407,97|4099064,97|||||''|0|0|0</v>
      </c>
    </row>
    <row r="241" customFormat="false" ht="12.75" hidden="false" customHeight="false" outlineLevel="0" collapsed="false">
      <c r="A241" s="5" t="s">
        <v>88</v>
      </c>
      <c r="B241" s="1" t="n">
        <v>30650940667</v>
      </c>
      <c r="C241" s="5" t="s">
        <v>38</v>
      </c>
      <c r="D241" s="5" t="s">
        <v>39</v>
      </c>
      <c r="E241" s="1" t="n">
        <v>141</v>
      </c>
      <c r="F241" s="6" t="n">
        <f aca="true">TODAY()</f>
        <v>45979</v>
      </c>
      <c r="G241" s="7" t="n">
        <f aca="false">DATE(YEAR(H241),MONTH(H241),1)</f>
        <v>45931</v>
      </c>
      <c r="H241" s="7" t="n">
        <f aca="false">EOMONTH(F241,-1)</f>
        <v>45961</v>
      </c>
      <c r="I241" s="7" t="n">
        <f aca="false">F241</f>
        <v>45979</v>
      </c>
      <c r="J241" s="1" t="n">
        <v>2</v>
      </c>
      <c r="K241" s="5" t="s">
        <v>40</v>
      </c>
      <c r="L241" s="8" t="str">
        <f aca="false">IF(K241="","",RIGHT(K241,1))</f>
        <v>A</v>
      </c>
      <c r="M241" s="5" t="s">
        <v>54</v>
      </c>
      <c r="N241" s="5" t="s">
        <v>42</v>
      </c>
      <c r="O241" s="5" t="s">
        <v>128</v>
      </c>
      <c r="P241" s="8" t="str">
        <f aca="false">IF(K241="","",VLOOKUP(O241,CondicionReceptor!$B$2:$D$12,3,0))</f>
        <v>A;M;C</v>
      </c>
      <c r="Q241" s="5" t="s">
        <v>44</v>
      </c>
      <c r="R241" s="1" t="n">
        <v>20115533003</v>
      </c>
      <c r="S241" s="5" t="s">
        <v>224</v>
      </c>
      <c r="T241" s="1" t="str">
        <f aca="false">"Dom. Estudio "&amp;RANDBETWEEN(1,10000)</f>
        <v>Dom. Estudio 9383</v>
      </c>
      <c r="U241" s="1" t="str">
        <f aca="false">"Dom. Recep.  "&amp;RANDBETWEEN(1,10000)</f>
        <v>Dom. Recep.  9256</v>
      </c>
      <c r="V241" s="1" t="str">
        <f aca="false">"Honorarios "&amp;R241&amp;": "&amp;TEXT(G241,"mmm")&amp;" "&amp;YEAR(G241)&amp;" - "&amp;TEXT(H241,"mmm")&amp;" "&amp;YEAR(H241)</f>
        <v>Honorarios 20115533003: oct 2025 - oct 2025</v>
      </c>
      <c r="W241" s="9" t="n">
        <f aca="false">ROUND(RANDBETWEEN(100,5000)/100,0)</f>
        <v>12</v>
      </c>
      <c r="X241" s="9" t="n">
        <v>86863</v>
      </c>
      <c r="Z241" s="9" t="n">
        <f aca="false">ROUND(W241*X241-Y241,2)</f>
        <v>1042356</v>
      </c>
      <c r="AA241" s="10" t="n">
        <v>0.21</v>
      </c>
      <c r="AB241" s="11" t="n">
        <f aca="false">ROUND(IFERROR(Z241*AA241,0),2)</f>
        <v>218894.76</v>
      </c>
      <c r="AC241" s="11" t="n">
        <f aca="false">AB241+Z241</f>
        <v>1261250.76</v>
      </c>
      <c r="AD241" s="5"/>
      <c r="AE241" s="12"/>
      <c r="AF241" s="12"/>
      <c r="AG241" s="13"/>
      <c r="AH241" s="12"/>
      <c r="AI241" s="12"/>
      <c r="AJ241" s="14"/>
      <c r="AK241" s="9" t="n">
        <f aca="false">AI241*AJ241</f>
        <v>0</v>
      </c>
      <c r="AM241" s="15" t="str">
        <f aca="false">+A241</f>
        <v>NO</v>
      </c>
      <c r="AN241" s="15" t="n">
        <f aca="false">+B241</f>
        <v>30650940667</v>
      </c>
      <c r="AO241" s="15" t="str">
        <f aca="false">+C241</f>
        <v>Bustos &amp; Hope SH</v>
      </c>
      <c r="AP241" s="15" t="str">
        <f aca="false">+D241</f>
        <v>Responsable Inscripto</v>
      </c>
      <c r="AQ241" s="15" t="n">
        <f aca="false">E241</f>
        <v>141</v>
      </c>
      <c r="AR241" s="15" t="str">
        <f aca="false">TEXT(DAY(F241),"00")&amp;"/"&amp;TEXT(MONTH(F241),"00")&amp;"/"&amp;YEAR(F241)</f>
        <v>18/11/2025</v>
      </c>
      <c r="AS241" s="15" t="str">
        <f aca="false">TEXT(DAY(G241),"00")&amp;"/"&amp;TEXT(MONTH(G241),"00")&amp;"/"&amp;YEAR(G241)</f>
        <v>01/10/2025</v>
      </c>
      <c r="AT241" s="15" t="str">
        <f aca="false">TEXT(DAY(H241),"00")&amp;"/"&amp;TEXT(MONTH(H241),"00")&amp;"/"&amp;YEAR(H241)</f>
        <v>31/10/2025</v>
      </c>
      <c r="AU241" s="15" t="str">
        <f aca="false">TEXT(DAY(I241),"00")&amp;"/"&amp;TEXT(MONTH(I241),"00")&amp;"/"&amp;YEAR(I241)</f>
        <v>18/11/2025</v>
      </c>
      <c r="AV241" s="15" t="n">
        <f aca="false">IF(J241="","",J241)</f>
        <v>2</v>
      </c>
      <c r="AW241" s="15" t="n">
        <f aca="false">IFERROR(VLOOKUP(K241,TiposComprobantes!$B$2:$C$37,2,0),"")</f>
        <v>1</v>
      </c>
      <c r="AX241" s="15" t="n">
        <f aca="false">IFERROR(VLOOKUP(M241,TipoConceptos!$B$2:$C$4,2,0),"")</f>
        <v>2</v>
      </c>
      <c r="AY241" s="15" t="str">
        <f aca="false">N241</f>
        <v>Cuenta Corriente</v>
      </c>
      <c r="AZ241" s="15" t="n">
        <f aca="false">IFERROR(VLOOKUP(O241,CondicionReceptor!$B$2:$C$12,2,0),0)</f>
        <v>6</v>
      </c>
      <c r="BA241" s="15" t="n">
        <f aca="false">IFERROR(VLOOKUP(Q241,TiposDocumentos!$B$2:$C$37,2,0),99)</f>
        <v>80</v>
      </c>
      <c r="BB241" s="15" t="n">
        <f aca="false">R241</f>
        <v>20115533003</v>
      </c>
      <c r="BC241" s="15" t="str">
        <f aca="false">IF(S241="","",S241)</f>
        <v>PIANESI JORGE FERNANDO</v>
      </c>
      <c r="BD241" s="15" t="str">
        <f aca="false">IF(T241="","",T241)</f>
        <v>Dom. Estudio 9383</v>
      </c>
      <c r="BE241" s="15" t="str">
        <f aca="false">IF(U241="","",U241)</f>
        <v>Dom. Recep.  9256</v>
      </c>
      <c r="BF241" s="15" t="str">
        <f aca="false">IF(V241="","",V241)</f>
        <v>Honorarios 20115533003: oct 2025 - oct 2025</v>
      </c>
      <c r="BG241" s="11" t="n">
        <f aca="false">IF(W241="","",W241)</f>
        <v>12</v>
      </c>
      <c r="BH241" s="11" t="n">
        <f aca="false">IF(X241="","",X241)</f>
        <v>86863</v>
      </c>
      <c r="BI241" s="15" t="n">
        <f aca="false">IF(Y241="",0,Y241)</f>
        <v>0</v>
      </c>
      <c r="BJ241" s="11" t="n">
        <f aca="false">IF(Z241="","",Z241)</f>
        <v>1042356</v>
      </c>
      <c r="BK241" s="15" t="n">
        <f aca="false">VLOOKUP(AA241,TiposIVA!$B$2:$C$11,2,0)</f>
        <v>5</v>
      </c>
      <c r="BL241" s="11" t="n">
        <f aca="false">IF(AB241="","",AB241)</f>
        <v>218894.76</v>
      </c>
      <c r="BM241" s="11" t="n">
        <f aca="false">IF(AC241="","",AC241)</f>
        <v>1261250.76</v>
      </c>
      <c r="BN241" s="16" t="str">
        <f aca="false">IFERROR(VLOOKUP(AD241,TiposComprobantes!$B$2:$C$37,2,0),"")</f>
        <v/>
      </c>
      <c r="BO241" s="16" t="str">
        <f aca="false">IF(AE241="","",AE241)</f>
        <v/>
      </c>
      <c r="BP241" s="16" t="str">
        <f aca="false">IF(AF241="","",AF241)</f>
        <v/>
      </c>
      <c r="BQ241" s="16" t="str">
        <f aca="false">IFERROR(VLOOKUP(AG241,TiposTributos!$B$1:$C$12,2,0),"")</f>
        <v/>
      </c>
      <c r="BR241" s="16" t="str">
        <f aca="false">IF(AH241="","",AH241)</f>
        <v/>
      </c>
      <c r="BS241" s="11" t="n">
        <f aca="false">AI241</f>
        <v>0</v>
      </c>
      <c r="BT241" s="11" t="n">
        <f aca="false">AJ241*100</f>
        <v>0</v>
      </c>
      <c r="BU241" s="11" t="n">
        <f aca="false">AK241</f>
        <v>0</v>
      </c>
      <c r="BW241" s="15" t="str">
        <f aca="false">IF(F241="","",CONCATENATE(AM241,"|'",AN241,"'|'",AO241,"'|'",AP241,"'|'",AQ241,"'|'",AR241,"'|'",AS241,"'|'",AT241,"'|'",AU241,"'|",AV241,"|",AW241,"|",AX241,"|'",AY241,"'|",AZ241,"|",BA241,"|",BB241,"|'",BC241,"'|'",BD241,"'|'",BE241,"'|'",BF241,"'|",BG241,"|",BH241,"|",BI241,"|",BJ241,"|",BK241,"|",BL241,"|",BM241,"|",BN241,"|",BO241,"|",BP241,"|",BQ241,"|'",BR241,"'|",BS241,"|",BT241,"|",BU241))</f>
        <v>NO|'30650940667'|'Bustos &amp; Hope SH'|'Responsable Inscripto'|'141'|'18/11/2025'|'01/10/2025'|'31/10/2025'|'18/11/2025'|2|1|2|'Cuenta Corriente'|6|80|20115533003|'PIANESI JORGE FERNANDO'|'Dom. Estudio 9383'|'Dom. Recep.  9256'|'Honorarios 20115533003: oct 2025 - oct 2025'|12|86863|0|1042356|5|218894,76|1261250,76|||||''|0|0|0</v>
      </c>
    </row>
    <row r="242" customFormat="false" ht="12.75" hidden="false" customHeight="false" outlineLevel="0" collapsed="false">
      <c r="A242" s="5" t="s">
        <v>88</v>
      </c>
      <c r="B242" s="1" t="n">
        <v>30650940667</v>
      </c>
      <c r="C242" s="5" t="s">
        <v>38</v>
      </c>
      <c r="D242" s="5" t="s">
        <v>39</v>
      </c>
      <c r="E242" s="1" t="n">
        <v>142</v>
      </c>
      <c r="F242" s="6" t="n">
        <f aca="true">TODAY()</f>
        <v>45979</v>
      </c>
      <c r="G242" s="7" t="n">
        <f aca="false">DATE(YEAR(H242),MONTH(H242),1)</f>
        <v>45931</v>
      </c>
      <c r="H242" s="7" t="n">
        <f aca="false">EOMONTH(F242,-1)</f>
        <v>45961</v>
      </c>
      <c r="I242" s="7" t="n">
        <f aca="false">F242</f>
        <v>45979</v>
      </c>
      <c r="J242" s="1" t="n">
        <v>2</v>
      </c>
      <c r="K242" s="5" t="s">
        <v>53</v>
      </c>
      <c r="L242" s="8" t="str">
        <f aca="false">IF(K242="","",RIGHT(K242,1))</f>
        <v>B</v>
      </c>
      <c r="M242" s="5" t="s">
        <v>54</v>
      </c>
      <c r="N242" s="5" t="s">
        <v>42</v>
      </c>
      <c r="O242" s="5" t="s">
        <v>56</v>
      </c>
      <c r="P242" s="8" t="str">
        <f aca="false">IF(K242="","",VLOOKUP(O242,CondicionReceptor!$B$2:$D$12,3,0))</f>
        <v>B;C</v>
      </c>
      <c r="Q242" s="5" t="s">
        <v>44</v>
      </c>
      <c r="R242" s="1" t="n">
        <v>27169311027</v>
      </c>
      <c r="S242" s="5" t="s">
        <v>225</v>
      </c>
      <c r="T242" s="1" t="str">
        <f aca="false">"Dom. Estudio "&amp;RANDBETWEEN(1,10000)</f>
        <v>Dom. Estudio 9834</v>
      </c>
      <c r="U242" s="1" t="str">
        <f aca="false">"Dom. Recep.  "&amp;RANDBETWEEN(1,10000)</f>
        <v>Dom. Recep.  281</v>
      </c>
      <c r="V242" s="1" t="str">
        <f aca="false">"Honorarios "&amp;R242&amp;": "&amp;TEXT(G242,"mmm")&amp;" "&amp;YEAR(G242)&amp;" - "&amp;TEXT(H242,"mmm")&amp;" "&amp;YEAR(H242)</f>
        <v>Honorarios 27169311027: oct 2025 - oct 2025</v>
      </c>
      <c r="W242" s="9" t="n">
        <f aca="false">ROUND(RANDBETWEEN(100,5000)/100,0)</f>
        <v>25</v>
      </c>
      <c r="X242" s="9" t="n">
        <v>86863</v>
      </c>
      <c r="Z242" s="9" t="n">
        <f aca="false">ROUND(W242*X242-Y242,2)</f>
        <v>2171575</v>
      </c>
      <c r="AA242" s="10" t="n">
        <v>0.21</v>
      </c>
      <c r="AB242" s="11" t="n">
        <f aca="false">ROUND(IFERROR(Z242*AA242,0),2)</f>
        <v>456030.75</v>
      </c>
      <c r="AC242" s="11" t="n">
        <f aca="false">AB242+Z242</f>
        <v>2627605.75</v>
      </c>
      <c r="AD242" s="5"/>
      <c r="AE242" s="12"/>
      <c r="AF242" s="12"/>
      <c r="AG242" s="13"/>
      <c r="AH242" s="12"/>
      <c r="AI242" s="12"/>
      <c r="AJ242" s="14"/>
      <c r="AK242" s="9" t="n">
        <f aca="false">AI242*AJ242</f>
        <v>0</v>
      </c>
      <c r="AM242" s="15" t="str">
        <f aca="false">+A242</f>
        <v>NO</v>
      </c>
      <c r="AN242" s="15" t="n">
        <f aca="false">+B242</f>
        <v>30650940667</v>
      </c>
      <c r="AO242" s="15" t="str">
        <f aca="false">+C242</f>
        <v>Bustos &amp; Hope SH</v>
      </c>
      <c r="AP242" s="15" t="str">
        <f aca="false">+D242</f>
        <v>Responsable Inscripto</v>
      </c>
      <c r="AQ242" s="15" t="n">
        <f aca="false">E242</f>
        <v>142</v>
      </c>
      <c r="AR242" s="15" t="str">
        <f aca="false">TEXT(DAY(F242),"00")&amp;"/"&amp;TEXT(MONTH(F242),"00")&amp;"/"&amp;YEAR(F242)</f>
        <v>18/11/2025</v>
      </c>
      <c r="AS242" s="15" t="str">
        <f aca="false">TEXT(DAY(G242),"00")&amp;"/"&amp;TEXT(MONTH(G242),"00")&amp;"/"&amp;YEAR(G242)</f>
        <v>01/10/2025</v>
      </c>
      <c r="AT242" s="15" t="str">
        <f aca="false">TEXT(DAY(H242),"00")&amp;"/"&amp;TEXT(MONTH(H242),"00")&amp;"/"&amp;YEAR(H242)</f>
        <v>31/10/2025</v>
      </c>
      <c r="AU242" s="15" t="str">
        <f aca="false">TEXT(DAY(I242),"00")&amp;"/"&amp;TEXT(MONTH(I242),"00")&amp;"/"&amp;YEAR(I242)</f>
        <v>18/11/2025</v>
      </c>
      <c r="AV242" s="15" t="n">
        <f aca="false">IF(J242="","",J242)</f>
        <v>2</v>
      </c>
      <c r="AW242" s="15" t="n">
        <f aca="false">IFERROR(VLOOKUP(K242,TiposComprobantes!$B$2:$C$37,2,0),"")</f>
        <v>6</v>
      </c>
      <c r="AX242" s="15" t="n">
        <f aca="false">IFERROR(VLOOKUP(M242,TipoConceptos!$B$2:$C$4,2,0),"")</f>
        <v>2</v>
      </c>
      <c r="AY242" s="15" t="str">
        <f aca="false">N242</f>
        <v>Cuenta Corriente</v>
      </c>
      <c r="AZ242" s="15" t="n">
        <f aca="false">IFERROR(VLOOKUP(O242,CondicionReceptor!$B$2:$C$12,2,0),0)</f>
        <v>5</v>
      </c>
      <c r="BA242" s="15" t="n">
        <f aca="false">IFERROR(VLOOKUP(Q242,TiposDocumentos!$B$2:$C$37,2,0),99)</f>
        <v>80</v>
      </c>
      <c r="BB242" s="15" t="n">
        <f aca="false">R242</f>
        <v>27169311027</v>
      </c>
      <c r="BC242" s="15" t="str">
        <f aca="false">IF(S242="","",S242)</f>
        <v>PIASENTINI ANA LUCIA</v>
      </c>
      <c r="BD242" s="15" t="str">
        <f aca="false">IF(T242="","",T242)</f>
        <v>Dom. Estudio 9834</v>
      </c>
      <c r="BE242" s="15" t="str">
        <f aca="false">IF(U242="","",U242)</f>
        <v>Dom. Recep.  281</v>
      </c>
      <c r="BF242" s="15" t="str">
        <f aca="false">IF(V242="","",V242)</f>
        <v>Honorarios 27169311027: oct 2025 - oct 2025</v>
      </c>
      <c r="BG242" s="11" t="n">
        <f aca="false">IF(W242="","",W242)</f>
        <v>25</v>
      </c>
      <c r="BH242" s="11" t="n">
        <f aca="false">IF(X242="","",X242)</f>
        <v>86863</v>
      </c>
      <c r="BI242" s="15" t="n">
        <f aca="false">IF(Y242="",0,Y242)</f>
        <v>0</v>
      </c>
      <c r="BJ242" s="11" t="n">
        <f aca="false">IF(Z242="","",Z242)</f>
        <v>2171575</v>
      </c>
      <c r="BK242" s="15" t="n">
        <f aca="false">VLOOKUP(AA242,TiposIVA!$B$2:$C$11,2,0)</f>
        <v>5</v>
      </c>
      <c r="BL242" s="11" t="n">
        <f aca="false">IF(AB242="","",AB242)</f>
        <v>456030.75</v>
      </c>
      <c r="BM242" s="11" t="n">
        <f aca="false">IF(AC242="","",AC242)</f>
        <v>2627605.75</v>
      </c>
      <c r="BN242" s="16" t="str">
        <f aca="false">IFERROR(VLOOKUP(AD242,TiposComprobantes!$B$2:$C$37,2,0),"")</f>
        <v/>
      </c>
      <c r="BO242" s="16" t="str">
        <f aca="false">IF(AE242="","",AE242)</f>
        <v/>
      </c>
      <c r="BP242" s="16" t="str">
        <f aca="false">IF(AF242="","",AF242)</f>
        <v/>
      </c>
      <c r="BQ242" s="16" t="str">
        <f aca="false">IFERROR(VLOOKUP(AG242,TiposTributos!$B$1:$C$12,2,0),"")</f>
        <v/>
      </c>
      <c r="BR242" s="16" t="str">
        <f aca="false">IF(AH242="","",AH242)</f>
        <v/>
      </c>
      <c r="BS242" s="11" t="n">
        <f aca="false">AI242</f>
        <v>0</v>
      </c>
      <c r="BT242" s="11" t="n">
        <f aca="false">AJ242*100</f>
        <v>0</v>
      </c>
      <c r="BU242" s="11" t="n">
        <f aca="false">AK242</f>
        <v>0</v>
      </c>
      <c r="BW242" s="15" t="str">
        <f aca="false">IF(F242="","",CONCATENATE(AM242,"|'",AN242,"'|'",AO242,"'|'",AP242,"'|'",AQ242,"'|'",AR242,"'|'",AS242,"'|'",AT242,"'|'",AU242,"'|",AV242,"|",AW242,"|",AX242,"|'",AY242,"'|",AZ242,"|",BA242,"|",BB242,"|'",BC242,"'|'",BD242,"'|'",BE242,"'|'",BF242,"'|",BG242,"|",BH242,"|",BI242,"|",BJ242,"|",BK242,"|",BL242,"|",BM242,"|",BN242,"|",BO242,"|",BP242,"|",BQ242,"|'",BR242,"'|",BS242,"|",BT242,"|",BU242))</f>
        <v>NO|'30650940667'|'Bustos &amp; Hope SH'|'Responsable Inscripto'|'142'|'18/11/2025'|'01/10/2025'|'31/10/2025'|'18/11/2025'|2|6|2|'Cuenta Corriente'|5|80|27169311027|'PIASENTINI ANA LUCIA'|'Dom. Estudio 9834'|'Dom. Recep.  281'|'Honorarios 27169311027: oct 2025 - oct 2025'|25|86863|0|2171575|5|456030,75|2627605,75|||||''|0|0|0</v>
      </c>
    </row>
    <row r="243" customFormat="false" ht="12.75" hidden="false" customHeight="false" outlineLevel="0" collapsed="false">
      <c r="A243" s="5" t="s">
        <v>88</v>
      </c>
      <c r="B243" s="1" t="n">
        <v>30650940667</v>
      </c>
      <c r="C243" s="5" t="s">
        <v>38</v>
      </c>
      <c r="D243" s="5" t="s">
        <v>39</v>
      </c>
      <c r="E243" s="1" t="n">
        <v>143</v>
      </c>
      <c r="F243" s="6" t="n">
        <f aca="true">TODAY()</f>
        <v>45979</v>
      </c>
      <c r="G243" s="7" t="n">
        <f aca="false">DATE(YEAR(H243),MONTH(H243),1)</f>
        <v>45931</v>
      </c>
      <c r="H243" s="7" t="n">
        <f aca="false">EOMONTH(F243,-1)</f>
        <v>45961</v>
      </c>
      <c r="I243" s="7" t="n">
        <f aca="false">F243</f>
        <v>45979</v>
      </c>
      <c r="J243" s="1" t="n">
        <v>2</v>
      </c>
      <c r="K243" s="5" t="s">
        <v>53</v>
      </c>
      <c r="L243" s="8" t="str">
        <f aca="false">IF(K243="","",RIGHT(K243,1))</f>
        <v>B</v>
      </c>
      <c r="M243" s="5" t="s">
        <v>54</v>
      </c>
      <c r="N243" s="5" t="s">
        <v>42</v>
      </c>
      <c r="O243" s="5" t="s">
        <v>135</v>
      </c>
      <c r="P243" s="8" t="str">
        <f aca="false">IF(K243="","",VLOOKUP(O243,CondicionReceptor!$B$2:$D$12,3,0))</f>
        <v>B;C</v>
      </c>
      <c r="Q243" s="5" t="s">
        <v>44</v>
      </c>
      <c r="R243" s="1" t="n">
        <v>27176756751</v>
      </c>
      <c r="S243" s="5" t="s">
        <v>226</v>
      </c>
      <c r="T243" s="1" t="str">
        <f aca="false">"Dom. Estudio "&amp;RANDBETWEEN(1,10000)</f>
        <v>Dom. Estudio 7273</v>
      </c>
      <c r="U243" s="1" t="str">
        <f aca="false">"Dom. Recep.  "&amp;RANDBETWEEN(1,10000)</f>
        <v>Dom. Recep.  2394</v>
      </c>
      <c r="V243" s="1" t="str">
        <f aca="false">"Honorarios "&amp;R243&amp;": "&amp;TEXT(G243,"mmm")&amp;" "&amp;YEAR(G243)&amp;" - "&amp;TEXT(H243,"mmm")&amp;" "&amp;YEAR(H243)</f>
        <v>Honorarios 27176756751: oct 2025 - oct 2025</v>
      </c>
      <c r="W243" s="9" t="n">
        <f aca="false">ROUND(RANDBETWEEN(100,5000)/100,0)</f>
        <v>2</v>
      </c>
      <c r="X243" s="9" t="n">
        <v>86863</v>
      </c>
      <c r="Z243" s="9" t="n">
        <f aca="false">ROUND(W243*X243-Y243,2)</f>
        <v>173726</v>
      </c>
      <c r="AA243" s="10" t="n">
        <v>0.21</v>
      </c>
      <c r="AB243" s="11" t="n">
        <f aca="false">ROUND(IFERROR(Z243*AA243,0),2)</f>
        <v>36482.46</v>
      </c>
      <c r="AC243" s="11" t="n">
        <f aca="false">AB243+Z243</f>
        <v>210208.46</v>
      </c>
      <c r="AD243" s="5"/>
      <c r="AE243" s="12"/>
      <c r="AF243" s="12"/>
      <c r="AG243" s="13"/>
      <c r="AH243" s="12"/>
      <c r="AI243" s="12"/>
      <c r="AJ243" s="14"/>
      <c r="AK243" s="9" t="n">
        <f aca="false">AI243*AJ243</f>
        <v>0</v>
      </c>
      <c r="AM243" s="15" t="str">
        <f aca="false">+A243</f>
        <v>NO</v>
      </c>
      <c r="AN243" s="15" t="n">
        <f aca="false">+B243</f>
        <v>30650940667</v>
      </c>
      <c r="AO243" s="15" t="str">
        <f aca="false">+C243</f>
        <v>Bustos &amp; Hope SH</v>
      </c>
      <c r="AP243" s="15" t="str">
        <f aca="false">+D243</f>
        <v>Responsable Inscripto</v>
      </c>
      <c r="AQ243" s="15" t="n">
        <f aca="false">E243</f>
        <v>143</v>
      </c>
      <c r="AR243" s="15" t="str">
        <f aca="false">TEXT(DAY(F243),"00")&amp;"/"&amp;TEXT(MONTH(F243),"00")&amp;"/"&amp;YEAR(F243)</f>
        <v>18/11/2025</v>
      </c>
      <c r="AS243" s="15" t="str">
        <f aca="false">TEXT(DAY(G243),"00")&amp;"/"&amp;TEXT(MONTH(G243),"00")&amp;"/"&amp;YEAR(G243)</f>
        <v>01/10/2025</v>
      </c>
      <c r="AT243" s="15" t="str">
        <f aca="false">TEXT(DAY(H243),"00")&amp;"/"&amp;TEXT(MONTH(H243),"00")&amp;"/"&amp;YEAR(H243)</f>
        <v>31/10/2025</v>
      </c>
      <c r="AU243" s="15" t="str">
        <f aca="false">TEXT(DAY(I243),"00")&amp;"/"&amp;TEXT(MONTH(I243),"00")&amp;"/"&amp;YEAR(I243)</f>
        <v>18/11/2025</v>
      </c>
      <c r="AV243" s="15" t="n">
        <f aca="false">IF(J243="","",J243)</f>
        <v>2</v>
      </c>
      <c r="AW243" s="15" t="n">
        <f aca="false">IFERROR(VLOOKUP(K243,TiposComprobantes!$B$2:$C$37,2,0),"")</f>
        <v>6</v>
      </c>
      <c r="AX243" s="15" t="n">
        <f aca="false">IFERROR(VLOOKUP(M243,TipoConceptos!$B$2:$C$4,2,0),"")</f>
        <v>2</v>
      </c>
      <c r="AY243" s="15" t="str">
        <f aca="false">N243</f>
        <v>Cuenta Corriente</v>
      </c>
      <c r="AZ243" s="15" t="n">
        <f aca="false">IFERROR(VLOOKUP(O243,CondicionReceptor!$B$2:$C$12,2,0),0)</f>
        <v>4</v>
      </c>
      <c r="BA243" s="15" t="n">
        <f aca="false">IFERROR(VLOOKUP(Q243,TiposDocumentos!$B$2:$C$37,2,0),99)</f>
        <v>80</v>
      </c>
      <c r="BB243" s="15" t="n">
        <f aca="false">R243</f>
        <v>27176756751</v>
      </c>
      <c r="BC243" s="15" t="str">
        <f aca="false">IF(S243="","",S243)</f>
        <v>PILAT BEATRIZ NOEMI</v>
      </c>
      <c r="BD243" s="15" t="str">
        <f aca="false">IF(T243="","",T243)</f>
        <v>Dom. Estudio 7273</v>
      </c>
      <c r="BE243" s="15" t="str">
        <f aca="false">IF(U243="","",U243)</f>
        <v>Dom. Recep.  2394</v>
      </c>
      <c r="BF243" s="15" t="str">
        <f aca="false">IF(V243="","",V243)</f>
        <v>Honorarios 27176756751: oct 2025 - oct 2025</v>
      </c>
      <c r="BG243" s="11" t="n">
        <f aca="false">IF(W243="","",W243)</f>
        <v>2</v>
      </c>
      <c r="BH243" s="11" t="n">
        <f aca="false">IF(X243="","",X243)</f>
        <v>86863</v>
      </c>
      <c r="BI243" s="15" t="n">
        <f aca="false">IF(Y243="",0,Y243)</f>
        <v>0</v>
      </c>
      <c r="BJ243" s="11" t="n">
        <f aca="false">IF(Z243="","",Z243)</f>
        <v>173726</v>
      </c>
      <c r="BK243" s="15" t="n">
        <f aca="false">VLOOKUP(AA243,TiposIVA!$B$2:$C$11,2,0)</f>
        <v>5</v>
      </c>
      <c r="BL243" s="11" t="n">
        <f aca="false">IF(AB243="","",AB243)</f>
        <v>36482.46</v>
      </c>
      <c r="BM243" s="11" t="n">
        <f aca="false">IF(AC243="","",AC243)</f>
        <v>210208.46</v>
      </c>
      <c r="BN243" s="16" t="str">
        <f aca="false">IFERROR(VLOOKUP(AD243,TiposComprobantes!$B$2:$C$37,2,0),"")</f>
        <v/>
      </c>
      <c r="BO243" s="16" t="str">
        <f aca="false">IF(AE243="","",AE243)</f>
        <v/>
      </c>
      <c r="BP243" s="16" t="str">
        <f aca="false">IF(AF243="","",AF243)</f>
        <v/>
      </c>
      <c r="BQ243" s="16" t="str">
        <f aca="false">IFERROR(VLOOKUP(AG243,TiposTributos!$B$1:$C$12,2,0),"")</f>
        <v/>
      </c>
      <c r="BR243" s="16" t="str">
        <f aca="false">IF(AH243="","",AH243)</f>
        <v/>
      </c>
      <c r="BS243" s="11" t="n">
        <f aca="false">AI243</f>
        <v>0</v>
      </c>
      <c r="BT243" s="11" t="n">
        <f aca="false">AJ243*100</f>
        <v>0</v>
      </c>
      <c r="BU243" s="11" t="n">
        <f aca="false">AK243</f>
        <v>0</v>
      </c>
      <c r="BW243" s="15" t="str">
        <f aca="false">IF(F243="","",CONCATENATE(AM243,"|'",AN243,"'|'",AO243,"'|'",AP243,"'|'",AQ243,"'|'",AR243,"'|'",AS243,"'|'",AT243,"'|'",AU243,"'|",AV243,"|",AW243,"|",AX243,"|'",AY243,"'|",AZ243,"|",BA243,"|",BB243,"|'",BC243,"'|'",BD243,"'|'",BE243,"'|'",BF243,"'|",BG243,"|",BH243,"|",BI243,"|",BJ243,"|",BK243,"|",BL243,"|",BM243,"|",BN243,"|",BO243,"|",BP243,"|",BQ243,"|'",BR243,"'|",BS243,"|",BT243,"|",BU243))</f>
        <v>NO|'30650940667'|'Bustos &amp; Hope SH'|'Responsable Inscripto'|'143'|'18/11/2025'|'01/10/2025'|'31/10/2025'|'18/11/2025'|2|6|2|'Cuenta Corriente'|4|80|27176756751|'PILAT BEATRIZ NOEMI'|'Dom. Estudio 7273'|'Dom. Recep.  2394'|'Honorarios 27176756751: oct 2025 - oct 2025'|2|86863|0|173726|5|36482,46|210208,46|||||''|0|0|0</v>
      </c>
    </row>
    <row r="244" customFormat="false" ht="12.75" hidden="false" customHeight="false" outlineLevel="0" collapsed="false">
      <c r="A244" s="5" t="s">
        <v>88</v>
      </c>
      <c r="B244" s="1" t="n">
        <v>30650940667</v>
      </c>
      <c r="C244" s="5" t="s">
        <v>38</v>
      </c>
      <c r="D244" s="5" t="s">
        <v>39</v>
      </c>
      <c r="E244" s="1" t="n">
        <v>144</v>
      </c>
      <c r="F244" s="6" t="n">
        <f aca="true">TODAY()</f>
        <v>45979</v>
      </c>
      <c r="G244" s="7" t="n">
        <f aca="false">DATE(YEAR(H244),MONTH(H244),1)</f>
        <v>45931</v>
      </c>
      <c r="H244" s="7" t="n">
        <f aca="false">EOMONTH(F244,-1)</f>
        <v>45961</v>
      </c>
      <c r="I244" s="7" t="n">
        <f aca="false">F244</f>
        <v>45979</v>
      </c>
      <c r="J244" s="1" t="n">
        <v>2</v>
      </c>
      <c r="K244" s="5" t="s">
        <v>40</v>
      </c>
      <c r="L244" s="8" t="str">
        <f aca="false">IF(K244="","",RIGHT(K244,1))</f>
        <v>A</v>
      </c>
      <c r="M244" s="5" t="s">
        <v>54</v>
      </c>
      <c r="N244" s="5" t="s">
        <v>42</v>
      </c>
      <c r="O244" s="5" t="s">
        <v>43</v>
      </c>
      <c r="P244" s="8" t="str">
        <f aca="false">IF(K244="","",VLOOKUP(O244,CondicionReceptor!$B$2:$D$12,3,0))</f>
        <v>A;M;C</v>
      </c>
      <c r="Q244" s="5" t="s">
        <v>44</v>
      </c>
      <c r="R244" s="1" t="n">
        <v>30708370122</v>
      </c>
      <c r="S244" s="5" t="s">
        <v>227</v>
      </c>
      <c r="T244" s="1" t="str">
        <f aca="false">"Dom. Estudio "&amp;RANDBETWEEN(1,10000)</f>
        <v>Dom. Estudio 5591</v>
      </c>
      <c r="U244" s="1" t="str">
        <f aca="false">"Dom. Recep.  "&amp;RANDBETWEEN(1,10000)</f>
        <v>Dom. Recep.  1818</v>
      </c>
      <c r="V244" s="1" t="str">
        <f aca="false">"Honorarios "&amp;R244&amp;": "&amp;TEXT(G244,"mmm")&amp;" "&amp;YEAR(G244)&amp;" - "&amp;TEXT(H244,"mmm")&amp;" "&amp;YEAR(H244)</f>
        <v>Honorarios 30708370122: oct 2025 - oct 2025</v>
      </c>
      <c r="W244" s="9" t="n">
        <f aca="false">ROUND(RANDBETWEEN(100,5000)/100,0)</f>
        <v>17</v>
      </c>
      <c r="X244" s="9" t="n">
        <v>86863</v>
      </c>
      <c r="Z244" s="9" t="n">
        <f aca="false">ROUND(W244*X244-Y244,2)</f>
        <v>1476671</v>
      </c>
      <c r="AA244" s="10" t="n">
        <v>0.21</v>
      </c>
      <c r="AB244" s="11" t="n">
        <f aca="false">ROUND(IFERROR(Z244*AA244,0),2)</f>
        <v>310100.91</v>
      </c>
      <c r="AC244" s="11" t="n">
        <f aca="false">AB244+Z244</f>
        <v>1786771.91</v>
      </c>
      <c r="AD244" s="5"/>
      <c r="AE244" s="12"/>
      <c r="AF244" s="12"/>
      <c r="AG244" s="13"/>
      <c r="AH244" s="12"/>
      <c r="AI244" s="12"/>
      <c r="AJ244" s="14"/>
      <c r="AK244" s="9" t="n">
        <f aca="false">AI244*AJ244</f>
        <v>0</v>
      </c>
      <c r="AM244" s="15" t="str">
        <f aca="false">+A244</f>
        <v>NO</v>
      </c>
      <c r="AN244" s="15" t="n">
        <f aca="false">+B244</f>
        <v>30650940667</v>
      </c>
      <c r="AO244" s="15" t="str">
        <f aca="false">+C244</f>
        <v>Bustos &amp; Hope SH</v>
      </c>
      <c r="AP244" s="15" t="str">
        <f aca="false">+D244</f>
        <v>Responsable Inscripto</v>
      </c>
      <c r="AQ244" s="15" t="n">
        <f aca="false">E244</f>
        <v>144</v>
      </c>
      <c r="AR244" s="15" t="str">
        <f aca="false">TEXT(DAY(F244),"00")&amp;"/"&amp;TEXT(MONTH(F244),"00")&amp;"/"&amp;YEAR(F244)</f>
        <v>18/11/2025</v>
      </c>
      <c r="AS244" s="15" t="str">
        <f aca="false">TEXT(DAY(G244),"00")&amp;"/"&amp;TEXT(MONTH(G244),"00")&amp;"/"&amp;YEAR(G244)</f>
        <v>01/10/2025</v>
      </c>
      <c r="AT244" s="15" t="str">
        <f aca="false">TEXT(DAY(H244),"00")&amp;"/"&amp;TEXT(MONTH(H244),"00")&amp;"/"&amp;YEAR(H244)</f>
        <v>31/10/2025</v>
      </c>
      <c r="AU244" s="15" t="str">
        <f aca="false">TEXT(DAY(I244),"00")&amp;"/"&amp;TEXT(MONTH(I244),"00")&amp;"/"&amp;YEAR(I244)</f>
        <v>18/11/2025</v>
      </c>
      <c r="AV244" s="15" t="n">
        <f aca="false">IF(J244="","",J244)</f>
        <v>2</v>
      </c>
      <c r="AW244" s="15" t="n">
        <f aca="false">IFERROR(VLOOKUP(K244,TiposComprobantes!$B$2:$C$37,2,0),"")</f>
        <v>1</v>
      </c>
      <c r="AX244" s="15" t="n">
        <f aca="false">IFERROR(VLOOKUP(M244,TipoConceptos!$B$2:$C$4,2,0),"")</f>
        <v>2</v>
      </c>
      <c r="AY244" s="15" t="str">
        <f aca="false">N244</f>
        <v>Cuenta Corriente</v>
      </c>
      <c r="AZ244" s="15" t="n">
        <f aca="false">IFERROR(VLOOKUP(O244,CondicionReceptor!$B$2:$C$12,2,0),0)</f>
        <v>1</v>
      </c>
      <c r="BA244" s="15" t="n">
        <f aca="false">IFERROR(VLOOKUP(Q244,TiposDocumentos!$B$2:$C$37,2,0),99)</f>
        <v>80</v>
      </c>
      <c r="BB244" s="15" t="n">
        <f aca="false">R244</f>
        <v>30708370122</v>
      </c>
      <c r="BC244" s="15" t="str">
        <f aca="false">IF(S244="","",S244)</f>
        <v>POSADAS FIDUCIARIA S.A.</v>
      </c>
      <c r="BD244" s="15" t="str">
        <f aca="false">IF(T244="","",T244)</f>
        <v>Dom. Estudio 5591</v>
      </c>
      <c r="BE244" s="15" t="str">
        <f aca="false">IF(U244="","",U244)</f>
        <v>Dom. Recep.  1818</v>
      </c>
      <c r="BF244" s="15" t="str">
        <f aca="false">IF(V244="","",V244)</f>
        <v>Honorarios 30708370122: oct 2025 - oct 2025</v>
      </c>
      <c r="BG244" s="11" t="n">
        <f aca="false">IF(W244="","",W244)</f>
        <v>17</v>
      </c>
      <c r="BH244" s="11" t="n">
        <f aca="false">IF(X244="","",X244)</f>
        <v>86863</v>
      </c>
      <c r="BI244" s="15" t="n">
        <f aca="false">IF(Y244="",0,Y244)</f>
        <v>0</v>
      </c>
      <c r="BJ244" s="11" t="n">
        <f aca="false">IF(Z244="","",Z244)</f>
        <v>1476671</v>
      </c>
      <c r="BK244" s="15" t="n">
        <f aca="false">VLOOKUP(AA244,TiposIVA!$B$2:$C$11,2,0)</f>
        <v>5</v>
      </c>
      <c r="BL244" s="11" t="n">
        <f aca="false">IF(AB244="","",AB244)</f>
        <v>310100.91</v>
      </c>
      <c r="BM244" s="11" t="n">
        <f aca="false">IF(AC244="","",AC244)</f>
        <v>1786771.91</v>
      </c>
      <c r="BN244" s="16" t="str">
        <f aca="false">IFERROR(VLOOKUP(AD244,TiposComprobantes!$B$2:$C$37,2,0),"")</f>
        <v/>
      </c>
      <c r="BO244" s="16" t="str">
        <f aca="false">IF(AE244="","",AE244)</f>
        <v/>
      </c>
      <c r="BP244" s="16" t="str">
        <f aca="false">IF(AF244="","",AF244)</f>
        <v/>
      </c>
      <c r="BQ244" s="16" t="str">
        <f aca="false">IFERROR(VLOOKUP(AG244,TiposTributos!$B$1:$C$12,2,0),"")</f>
        <v/>
      </c>
      <c r="BR244" s="16" t="str">
        <f aca="false">IF(AH244="","",AH244)</f>
        <v/>
      </c>
      <c r="BS244" s="11" t="n">
        <f aca="false">AI244</f>
        <v>0</v>
      </c>
      <c r="BT244" s="11" t="n">
        <f aca="false">AJ244*100</f>
        <v>0</v>
      </c>
      <c r="BU244" s="11" t="n">
        <f aca="false">AK244</f>
        <v>0</v>
      </c>
      <c r="BW244" s="15" t="str">
        <f aca="false">IF(F244="","",CONCATENATE(AM244,"|'",AN244,"'|'",AO244,"'|'",AP244,"'|'",AQ244,"'|'",AR244,"'|'",AS244,"'|'",AT244,"'|'",AU244,"'|",AV244,"|",AW244,"|",AX244,"|'",AY244,"'|",AZ244,"|",BA244,"|",BB244,"|'",BC244,"'|'",BD244,"'|'",BE244,"'|'",BF244,"'|",BG244,"|",BH244,"|",BI244,"|",BJ244,"|",BK244,"|",BL244,"|",BM244,"|",BN244,"|",BO244,"|",BP244,"|",BQ244,"|'",BR244,"'|",BS244,"|",BT244,"|",BU244))</f>
        <v>NO|'30650940667'|'Bustos &amp; Hope SH'|'Responsable Inscripto'|'144'|'18/11/2025'|'01/10/2025'|'31/10/2025'|'18/11/2025'|2|1|2|'Cuenta Corriente'|1|80|30708370122|'POSADAS FIDUCIARIA S.A.'|'Dom. Estudio 5591'|'Dom. Recep.  1818'|'Honorarios 30708370122: oct 2025 - oct 2025'|17|86863|0|1476671|5|310100,91|1786771,91|||||''|0|0|0</v>
      </c>
    </row>
    <row r="245" customFormat="false" ht="12.75" hidden="false" customHeight="false" outlineLevel="0" collapsed="false">
      <c r="A245" s="5" t="s">
        <v>88</v>
      </c>
      <c r="B245" s="1" t="n">
        <v>30650940667</v>
      </c>
      <c r="C245" s="5" t="s">
        <v>38</v>
      </c>
      <c r="D245" s="5" t="s">
        <v>39</v>
      </c>
      <c r="E245" s="1" t="n">
        <v>145</v>
      </c>
      <c r="F245" s="6" t="n">
        <f aca="true">TODAY()</f>
        <v>45979</v>
      </c>
      <c r="G245" s="7" t="n">
        <f aca="false">DATE(YEAR(H245),MONTH(H245),1)</f>
        <v>45931</v>
      </c>
      <c r="H245" s="7" t="n">
        <f aca="false">EOMONTH(F245,-1)</f>
        <v>45961</v>
      </c>
      <c r="I245" s="7" t="n">
        <f aca="false">F245</f>
        <v>45979</v>
      </c>
      <c r="J245" s="1" t="n">
        <v>2</v>
      </c>
      <c r="K245" s="5" t="s">
        <v>40</v>
      </c>
      <c r="L245" s="8" t="str">
        <f aca="false">IF(K245="","",RIGHT(K245,1))</f>
        <v>A</v>
      </c>
      <c r="M245" s="5" t="s">
        <v>54</v>
      </c>
      <c r="N245" s="5" t="s">
        <v>42</v>
      </c>
      <c r="O245" s="5" t="s">
        <v>43</v>
      </c>
      <c r="P245" s="8" t="str">
        <f aca="false">IF(K245="","",VLOOKUP(O245,CondicionReceptor!$B$2:$D$12,3,0))</f>
        <v>A;M;C</v>
      </c>
      <c r="Q245" s="5" t="s">
        <v>44</v>
      </c>
      <c r="R245" s="1" t="n">
        <v>30687910636</v>
      </c>
      <c r="S245" s="5" t="s">
        <v>228</v>
      </c>
      <c r="T245" s="1" t="str">
        <f aca="false">"Dom. Estudio "&amp;RANDBETWEEN(1,10000)</f>
        <v>Dom. Estudio 5055</v>
      </c>
      <c r="U245" s="1" t="str">
        <f aca="false">"Dom. Recep.  "&amp;RANDBETWEEN(1,10000)</f>
        <v>Dom. Recep.  3748</v>
      </c>
      <c r="V245" s="1" t="str">
        <f aca="false">"Honorarios "&amp;R245&amp;": "&amp;TEXT(G245,"mmm")&amp;" "&amp;YEAR(G245)&amp;" - "&amp;TEXT(H245,"mmm")&amp;" "&amp;YEAR(H245)</f>
        <v>Honorarios 30687910636: oct 2025 - oct 2025</v>
      </c>
      <c r="W245" s="9" t="n">
        <f aca="false">ROUND(RANDBETWEEN(100,5000)/100,0)</f>
        <v>43</v>
      </c>
      <c r="X245" s="9" t="n">
        <v>86863</v>
      </c>
      <c r="Z245" s="9" t="n">
        <f aca="false">ROUND(W245*X245-Y245,2)</f>
        <v>3735109</v>
      </c>
      <c r="AA245" s="10" t="n">
        <v>0.21</v>
      </c>
      <c r="AB245" s="11" t="n">
        <f aca="false">ROUND(IFERROR(Z245*AA245,0),2)</f>
        <v>784372.89</v>
      </c>
      <c r="AC245" s="11" t="n">
        <f aca="false">AB245+Z245</f>
        <v>4519481.89</v>
      </c>
      <c r="AD245" s="5"/>
      <c r="AE245" s="12"/>
      <c r="AF245" s="12"/>
      <c r="AG245" s="13"/>
      <c r="AH245" s="12"/>
      <c r="AI245" s="12"/>
      <c r="AJ245" s="14"/>
      <c r="AK245" s="9" t="n">
        <f aca="false">AI245*AJ245</f>
        <v>0</v>
      </c>
      <c r="AM245" s="15" t="str">
        <f aca="false">+A245</f>
        <v>NO</v>
      </c>
      <c r="AN245" s="15" t="n">
        <f aca="false">+B245</f>
        <v>30650940667</v>
      </c>
      <c r="AO245" s="15" t="str">
        <f aca="false">+C245</f>
        <v>Bustos &amp; Hope SH</v>
      </c>
      <c r="AP245" s="15" t="str">
        <f aca="false">+D245</f>
        <v>Responsable Inscripto</v>
      </c>
      <c r="AQ245" s="15" t="n">
        <f aca="false">E245</f>
        <v>145</v>
      </c>
      <c r="AR245" s="15" t="str">
        <f aca="false">TEXT(DAY(F245),"00")&amp;"/"&amp;TEXT(MONTH(F245),"00")&amp;"/"&amp;YEAR(F245)</f>
        <v>18/11/2025</v>
      </c>
      <c r="AS245" s="15" t="str">
        <f aca="false">TEXT(DAY(G245),"00")&amp;"/"&amp;TEXT(MONTH(G245),"00")&amp;"/"&amp;YEAR(G245)</f>
        <v>01/10/2025</v>
      </c>
      <c r="AT245" s="15" t="str">
        <f aca="false">TEXT(DAY(H245),"00")&amp;"/"&amp;TEXT(MONTH(H245),"00")&amp;"/"&amp;YEAR(H245)</f>
        <v>31/10/2025</v>
      </c>
      <c r="AU245" s="15" t="str">
        <f aca="false">TEXT(DAY(I245),"00")&amp;"/"&amp;TEXT(MONTH(I245),"00")&amp;"/"&amp;YEAR(I245)</f>
        <v>18/11/2025</v>
      </c>
      <c r="AV245" s="15" t="n">
        <f aca="false">IF(J245="","",J245)</f>
        <v>2</v>
      </c>
      <c r="AW245" s="15" t="n">
        <f aca="false">IFERROR(VLOOKUP(K245,TiposComprobantes!$B$2:$C$37,2,0),"")</f>
        <v>1</v>
      </c>
      <c r="AX245" s="15" t="n">
        <f aca="false">IFERROR(VLOOKUP(M245,TipoConceptos!$B$2:$C$4,2,0),"")</f>
        <v>2</v>
      </c>
      <c r="AY245" s="15" t="str">
        <f aca="false">N245</f>
        <v>Cuenta Corriente</v>
      </c>
      <c r="AZ245" s="15" t="n">
        <f aca="false">IFERROR(VLOOKUP(O245,CondicionReceptor!$B$2:$C$12,2,0),0)</f>
        <v>1</v>
      </c>
      <c r="BA245" s="15" t="n">
        <f aca="false">IFERROR(VLOOKUP(Q245,TiposDocumentos!$B$2:$C$37,2,0),99)</f>
        <v>80</v>
      </c>
      <c r="BB245" s="15" t="n">
        <f aca="false">R245</f>
        <v>30687910636</v>
      </c>
      <c r="BC245" s="15" t="str">
        <f aca="false">IF(S245="","",S245)</f>
        <v>PRESTADORES SANATORIALES S A</v>
      </c>
      <c r="BD245" s="15" t="str">
        <f aca="false">IF(T245="","",T245)</f>
        <v>Dom. Estudio 5055</v>
      </c>
      <c r="BE245" s="15" t="str">
        <f aca="false">IF(U245="","",U245)</f>
        <v>Dom. Recep.  3748</v>
      </c>
      <c r="BF245" s="15" t="str">
        <f aca="false">IF(V245="","",V245)</f>
        <v>Honorarios 30687910636: oct 2025 - oct 2025</v>
      </c>
      <c r="BG245" s="11" t="n">
        <f aca="false">IF(W245="","",W245)</f>
        <v>43</v>
      </c>
      <c r="BH245" s="11" t="n">
        <f aca="false">IF(X245="","",X245)</f>
        <v>86863</v>
      </c>
      <c r="BI245" s="15" t="n">
        <f aca="false">IF(Y245="",0,Y245)</f>
        <v>0</v>
      </c>
      <c r="BJ245" s="11" t="n">
        <f aca="false">IF(Z245="","",Z245)</f>
        <v>3735109</v>
      </c>
      <c r="BK245" s="15" t="n">
        <f aca="false">VLOOKUP(AA245,TiposIVA!$B$2:$C$11,2,0)</f>
        <v>5</v>
      </c>
      <c r="BL245" s="11" t="n">
        <f aca="false">IF(AB245="","",AB245)</f>
        <v>784372.89</v>
      </c>
      <c r="BM245" s="11" t="n">
        <f aca="false">IF(AC245="","",AC245)</f>
        <v>4519481.89</v>
      </c>
      <c r="BN245" s="16" t="str">
        <f aca="false">IFERROR(VLOOKUP(AD245,TiposComprobantes!$B$2:$C$37,2,0),"")</f>
        <v/>
      </c>
      <c r="BO245" s="16" t="str">
        <f aca="false">IF(AE245="","",AE245)</f>
        <v/>
      </c>
      <c r="BP245" s="16" t="str">
        <f aca="false">IF(AF245="","",AF245)</f>
        <v/>
      </c>
      <c r="BQ245" s="16" t="str">
        <f aca="false">IFERROR(VLOOKUP(AG245,TiposTributos!$B$1:$C$12,2,0),"")</f>
        <v/>
      </c>
      <c r="BR245" s="16" t="str">
        <f aca="false">IF(AH245="","",AH245)</f>
        <v/>
      </c>
      <c r="BS245" s="11" t="n">
        <f aca="false">AI245</f>
        <v>0</v>
      </c>
      <c r="BT245" s="11" t="n">
        <f aca="false">AJ245*100</f>
        <v>0</v>
      </c>
      <c r="BU245" s="11" t="n">
        <f aca="false">AK245</f>
        <v>0</v>
      </c>
      <c r="BW245" s="15" t="str">
        <f aca="false">IF(F245="","",CONCATENATE(AM245,"|'",AN245,"'|'",AO245,"'|'",AP245,"'|'",AQ245,"'|'",AR245,"'|'",AS245,"'|'",AT245,"'|'",AU245,"'|",AV245,"|",AW245,"|",AX245,"|'",AY245,"'|",AZ245,"|",BA245,"|",BB245,"|'",BC245,"'|'",BD245,"'|'",BE245,"'|'",BF245,"'|",BG245,"|",BH245,"|",BI245,"|",BJ245,"|",BK245,"|",BL245,"|",BM245,"|",BN245,"|",BO245,"|",BP245,"|",BQ245,"|'",BR245,"'|",BS245,"|",BT245,"|",BU245))</f>
        <v>NO|'30650940667'|'Bustos &amp; Hope SH'|'Responsable Inscripto'|'145'|'18/11/2025'|'01/10/2025'|'31/10/2025'|'18/11/2025'|2|1|2|'Cuenta Corriente'|1|80|30687910636|'PRESTADORES SANATORIALES S A'|'Dom. Estudio 5055'|'Dom. Recep.  3748'|'Honorarios 30687910636: oct 2025 - oct 2025'|43|86863|0|3735109|5|784372,89|4519481,89|||||''|0|0|0</v>
      </c>
    </row>
    <row r="246" customFormat="false" ht="12.75" hidden="false" customHeight="false" outlineLevel="0" collapsed="false">
      <c r="A246" s="5" t="s">
        <v>88</v>
      </c>
      <c r="B246" s="1" t="n">
        <v>30650940667</v>
      </c>
      <c r="C246" s="5" t="s">
        <v>38</v>
      </c>
      <c r="D246" s="5" t="s">
        <v>39</v>
      </c>
      <c r="E246" s="1" t="n">
        <v>146</v>
      </c>
      <c r="F246" s="6" t="n">
        <f aca="true">TODAY()</f>
        <v>45979</v>
      </c>
      <c r="G246" s="7" t="n">
        <f aca="false">DATE(YEAR(H246),MONTH(H246),1)</f>
        <v>45931</v>
      </c>
      <c r="H246" s="7" t="n">
        <f aca="false">EOMONTH(F246,-1)</f>
        <v>45961</v>
      </c>
      <c r="I246" s="7" t="n">
        <f aca="false">F246</f>
        <v>45979</v>
      </c>
      <c r="J246" s="1" t="n">
        <v>2</v>
      </c>
      <c r="K246" s="5" t="s">
        <v>53</v>
      </c>
      <c r="L246" s="8" t="str">
        <f aca="false">IF(K246="","",RIGHT(K246,1))</f>
        <v>B</v>
      </c>
      <c r="M246" s="5" t="s">
        <v>54</v>
      </c>
      <c r="N246" s="5" t="s">
        <v>42</v>
      </c>
      <c r="O246" s="5" t="s">
        <v>135</v>
      </c>
      <c r="P246" s="8" t="str">
        <f aca="false">IF(K246="","",VLOOKUP(O246,CondicionReceptor!$B$2:$D$12,3,0))</f>
        <v>B;C</v>
      </c>
      <c r="Q246" s="5" t="s">
        <v>44</v>
      </c>
      <c r="R246" s="1" t="n">
        <v>30709206695</v>
      </c>
      <c r="S246" s="5" t="s">
        <v>229</v>
      </c>
      <c r="T246" s="1" t="str">
        <f aca="false">"Dom. Estudio "&amp;RANDBETWEEN(1,10000)</f>
        <v>Dom. Estudio 3617</v>
      </c>
      <c r="U246" s="1" t="str">
        <f aca="false">"Dom. Recep.  "&amp;RANDBETWEEN(1,10000)</f>
        <v>Dom. Recep.  3172</v>
      </c>
      <c r="V246" s="1" t="str">
        <f aca="false">"Honorarios "&amp;R246&amp;": "&amp;TEXT(G246,"mmm")&amp;" "&amp;YEAR(G246)&amp;" - "&amp;TEXT(H246,"mmm")&amp;" "&amp;YEAR(H246)</f>
        <v>Honorarios 30709206695: oct 2025 - oct 2025</v>
      </c>
      <c r="W246" s="9" t="n">
        <f aca="false">ROUND(RANDBETWEEN(100,5000)/100,0)</f>
        <v>23</v>
      </c>
      <c r="X246" s="9" t="n">
        <v>86863</v>
      </c>
      <c r="Z246" s="9" t="n">
        <f aca="false">ROUND(W246*X246-Y246,2)</f>
        <v>1997849</v>
      </c>
      <c r="AA246" s="10" t="n">
        <v>0.21</v>
      </c>
      <c r="AB246" s="11" t="n">
        <f aca="false">ROUND(IFERROR(Z246*AA246,0),2)</f>
        <v>419548.29</v>
      </c>
      <c r="AC246" s="11" t="n">
        <f aca="false">AB246+Z246</f>
        <v>2417397.29</v>
      </c>
      <c r="AD246" s="5"/>
      <c r="AE246" s="12"/>
      <c r="AF246" s="12"/>
      <c r="AG246" s="13"/>
      <c r="AH246" s="12"/>
      <c r="AI246" s="12"/>
      <c r="AJ246" s="14"/>
      <c r="AK246" s="9" t="n">
        <f aca="false">AI246*AJ246</f>
        <v>0</v>
      </c>
      <c r="AM246" s="15" t="str">
        <f aca="false">+A246</f>
        <v>NO</v>
      </c>
      <c r="AN246" s="15" t="n">
        <f aca="false">+B246</f>
        <v>30650940667</v>
      </c>
      <c r="AO246" s="15" t="str">
        <f aca="false">+C246</f>
        <v>Bustos &amp; Hope SH</v>
      </c>
      <c r="AP246" s="15" t="str">
        <f aca="false">+D246</f>
        <v>Responsable Inscripto</v>
      </c>
      <c r="AQ246" s="15" t="n">
        <f aca="false">E246</f>
        <v>146</v>
      </c>
      <c r="AR246" s="15" t="str">
        <f aca="false">TEXT(DAY(F246),"00")&amp;"/"&amp;TEXT(MONTH(F246),"00")&amp;"/"&amp;YEAR(F246)</f>
        <v>18/11/2025</v>
      </c>
      <c r="AS246" s="15" t="str">
        <f aca="false">TEXT(DAY(G246),"00")&amp;"/"&amp;TEXT(MONTH(G246),"00")&amp;"/"&amp;YEAR(G246)</f>
        <v>01/10/2025</v>
      </c>
      <c r="AT246" s="15" t="str">
        <f aca="false">TEXT(DAY(H246),"00")&amp;"/"&amp;TEXT(MONTH(H246),"00")&amp;"/"&amp;YEAR(H246)</f>
        <v>31/10/2025</v>
      </c>
      <c r="AU246" s="15" t="str">
        <f aca="false">TEXT(DAY(I246),"00")&amp;"/"&amp;TEXT(MONTH(I246),"00")&amp;"/"&amp;YEAR(I246)</f>
        <v>18/11/2025</v>
      </c>
      <c r="AV246" s="15" t="n">
        <f aca="false">IF(J246="","",J246)</f>
        <v>2</v>
      </c>
      <c r="AW246" s="15" t="n">
        <f aca="false">IFERROR(VLOOKUP(K246,TiposComprobantes!$B$2:$C$37,2,0),"")</f>
        <v>6</v>
      </c>
      <c r="AX246" s="15" t="n">
        <f aca="false">IFERROR(VLOOKUP(M246,TipoConceptos!$B$2:$C$4,2,0),"")</f>
        <v>2</v>
      </c>
      <c r="AY246" s="15" t="str">
        <f aca="false">N246</f>
        <v>Cuenta Corriente</v>
      </c>
      <c r="AZ246" s="15" t="n">
        <f aca="false">IFERROR(VLOOKUP(O246,CondicionReceptor!$B$2:$C$12,2,0),0)</f>
        <v>4</v>
      </c>
      <c r="BA246" s="15" t="n">
        <f aca="false">IFERROR(VLOOKUP(Q246,TiposDocumentos!$B$2:$C$37,2,0),99)</f>
        <v>80</v>
      </c>
      <c r="BB246" s="15" t="n">
        <f aca="false">R246</f>
        <v>30709206695</v>
      </c>
      <c r="BC246" s="15" t="str">
        <f aca="false">IF(S246="","",S246)</f>
        <v>PRIMORDIAL SA</v>
      </c>
      <c r="BD246" s="15" t="str">
        <f aca="false">IF(T246="","",T246)</f>
        <v>Dom. Estudio 3617</v>
      </c>
      <c r="BE246" s="15" t="str">
        <f aca="false">IF(U246="","",U246)</f>
        <v>Dom. Recep.  3172</v>
      </c>
      <c r="BF246" s="15" t="str">
        <f aca="false">IF(V246="","",V246)</f>
        <v>Honorarios 30709206695: oct 2025 - oct 2025</v>
      </c>
      <c r="BG246" s="11" t="n">
        <f aca="false">IF(W246="","",W246)</f>
        <v>23</v>
      </c>
      <c r="BH246" s="11" t="n">
        <f aca="false">IF(X246="","",X246)</f>
        <v>86863</v>
      </c>
      <c r="BI246" s="15" t="n">
        <f aca="false">IF(Y246="",0,Y246)</f>
        <v>0</v>
      </c>
      <c r="BJ246" s="11" t="n">
        <f aca="false">IF(Z246="","",Z246)</f>
        <v>1997849</v>
      </c>
      <c r="BK246" s="15" t="n">
        <f aca="false">VLOOKUP(AA246,TiposIVA!$B$2:$C$11,2,0)</f>
        <v>5</v>
      </c>
      <c r="BL246" s="11" t="n">
        <f aca="false">IF(AB246="","",AB246)</f>
        <v>419548.29</v>
      </c>
      <c r="BM246" s="11" t="n">
        <f aca="false">IF(AC246="","",AC246)</f>
        <v>2417397.29</v>
      </c>
      <c r="BN246" s="16" t="str">
        <f aca="false">IFERROR(VLOOKUP(AD246,TiposComprobantes!$B$2:$C$37,2,0),"")</f>
        <v/>
      </c>
      <c r="BO246" s="16" t="str">
        <f aca="false">IF(AE246="","",AE246)</f>
        <v/>
      </c>
      <c r="BP246" s="16" t="str">
        <f aca="false">IF(AF246="","",AF246)</f>
        <v/>
      </c>
      <c r="BQ246" s="16" t="str">
        <f aca="false">IFERROR(VLOOKUP(AG246,TiposTributos!$B$1:$C$12,2,0),"")</f>
        <v/>
      </c>
      <c r="BR246" s="16" t="str">
        <f aca="false">IF(AH246="","",AH246)</f>
        <v/>
      </c>
      <c r="BS246" s="11" t="n">
        <f aca="false">AI246</f>
        <v>0</v>
      </c>
      <c r="BT246" s="11" t="n">
        <f aca="false">AJ246*100</f>
        <v>0</v>
      </c>
      <c r="BU246" s="11" t="n">
        <f aca="false">AK246</f>
        <v>0</v>
      </c>
      <c r="BW246" s="15" t="str">
        <f aca="false">IF(F246="","",CONCATENATE(AM246,"|'",AN246,"'|'",AO246,"'|'",AP246,"'|'",AQ246,"'|'",AR246,"'|'",AS246,"'|'",AT246,"'|'",AU246,"'|",AV246,"|",AW246,"|",AX246,"|'",AY246,"'|",AZ246,"|",BA246,"|",BB246,"|'",BC246,"'|'",BD246,"'|'",BE246,"'|'",BF246,"'|",BG246,"|",BH246,"|",BI246,"|",BJ246,"|",BK246,"|",BL246,"|",BM246,"|",BN246,"|",BO246,"|",BP246,"|",BQ246,"|'",BR246,"'|",BS246,"|",BT246,"|",BU246))</f>
        <v>NO|'30650940667'|'Bustos &amp; Hope SH'|'Responsable Inscripto'|'146'|'18/11/2025'|'01/10/2025'|'31/10/2025'|'18/11/2025'|2|6|2|'Cuenta Corriente'|4|80|30709206695|'PRIMORDIAL SA'|'Dom. Estudio 3617'|'Dom. Recep.  3172'|'Honorarios 30709206695: oct 2025 - oct 2025'|23|86863|0|1997849|5|419548,29|2417397,29|||||''|0|0|0</v>
      </c>
    </row>
    <row r="247" customFormat="false" ht="12.75" hidden="false" customHeight="false" outlineLevel="0" collapsed="false">
      <c r="A247" s="5" t="s">
        <v>88</v>
      </c>
      <c r="B247" s="1" t="n">
        <v>30650940667</v>
      </c>
      <c r="C247" s="5" t="s">
        <v>38</v>
      </c>
      <c r="D247" s="5" t="s">
        <v>39</v>
      </c>
      <c r="E247" s="1" t="n">
        <v>147</v>
      </c>
      <c r="F247" s="6" t="n">
        <f aca="true">TODAY()</f>
        <v>45979</v>
      </c>
      <c r="G247" s="7" t="n">
        <f aca="false">DATE(YEAR(H247),MONTH(H247),1)</f>
        <v>45931</v>
      </c>
      <c r="H247" s="7" t="n">
        <f aca="false">EOMONTH(F247,-1)</f>
        <v>45961</v>
      </c>
      <c r="I247" s="7" t="n">
        <f aca="false">F247</f>
        <v>45979</v>
      </c>
      <c r="J247" s="1" t="n">
        <v>2</v>
      </c>
      <c r="K247" s="5" t="s">
        <v>53</v>
      </c>
      <c r="L247" s="8" t="str">
        <f aca="false">IF(K247="","",RIGHT(K247,1))</f>
        <v>B</v>
      </c>
      <c r="M247" s="5" t="s">
        <v>54</v>
      </c>
      <c r="N247" s="5" t="s">
        <v>42</v>
      </c>
      <c r="O247" s="5" t="s">
        <v>56</v>
      </c>
      <c r="P247" s="8" t="str">
        <f aca="false">IF(K247="","",VLOOKUP(O247,CondicionReceptor!$B$2:$D$12,3,0))</f>
        <v>B;C</v>
      </c>
      <c r="Q247" s="5" t="s">
        <v>44</v>
      </c>
      <c r="R247" s="1" t="n">
        <v>20309592159</v>
      </c>
      <c r="S247" s="5" t="s">
        <v>230</v>
      </c>
      <c r="T247" s="1" t="str">
        <f aca="false">"Dom. Estudio "&amp;RANDBETWEEN(1,10000)</f>
        <v>Dom. Estudio 383</v>
      </c>
      <c r="U247" s="1" t="str">
        <f aca="false">"Dom. Recep.  "&amp;RANDBETWEEN(1,10000)</f>
        <v>Dom. Recep.  8560</v>
      </c>
      <c r="V247" s="1" t="str">
        <f aca="false">"Honorarios "&amp;R247&amp;": "&amp;TEXT(G247,"mmm")&amp;" "&amp;YEAR(G247)&amp;" - "&amp;TEXT(H247,"mmm")&amp;" "&amp;YEAR(H247)</f>
        <v>Honorarios 20309592159: oct 2025 - oct 2025</v>
      </c>
      <c r="W247" s="9" t="n">
        <f aca="false">ROUND(RANDBETWEEN(100,5000)/100,0)</f>
        <v>48</v>
      </c>
      <c r="X247" s="9" t="n">
        <v>86863</v>
      </c>
      <c r="Z247" s="9" t="n">
        <f aca="false">ROUND(W247*X247-Y247,2)</f>
        <v>4169424</v>
      </c>
      <c r="AA247" s="10" t="n">
        <v>0.21</v>
      </c>
      <c r="AB247" s="11" t="n">
        <f aca="false">ROUND(IFERROR(Z247*AA247,0),2)</f>
        <v>875579.04</v>
      </c>
      <c r="AC247" s="11" t="n">
        <f aca="false">AB247+Z247</f>
        <v>5045003.04</v>
      </c>
      <c r="AD247" s="5"/>
      <c r="AE247" s="12"/>
      <c r="AF247" s="12"/>
      <c r="AG247" s="13"/>
      <c r="AH247" s="12"/>
      <c r="AI247" s="12"/>
      <c r="AJ247" s="14"/>
      <c r="AK247" s="9" t="n">
        <f aca="false">AI247*AJ247</f>
        <v>0</v>
      </c>
      <c r="AM247" s="15" t="str">
        <f aca="false">+A247</f>
        <v>NO</v>
      </c>
      <c r="AN247" s="15" t="n">
        <f aca="false">+B247</f>
        <v>30650940667</v>
      </c>
      <c r="AO247" s="15" t="str">
        <f aca="false">+C247</f>
        <v>Bustos &amp; Hope SH</v>
      </c>
      <c r="AP247" s="15" t="str">
        <f aca="false">+D247</f>
        <v>Responsable Inscripto</v>
      </c>
      <c r="AQ247" s="15" t="n">
        <f aca="false">E247</f>
        <v>147</v>
      </c>
      <c r="AR247" s="15" t="str">
        <f aca="false">TEXT(DAY(F247),"00")&amp;"/"&amp;TEXT(MONTH(F247),"00")&amp;"/"&amp;YEAR(F247)</f>
        <v>18/11/2025</v>
      </c>
      <c r="AS247" s="15" t="str">
        <f aca="false">TEXT(DAY(G247),"00")&amp;"/"&amp;TEXT(MONTH(G247),"00")&amp;"/"&amp;YEAR(G247)</f>
        <v>01/10/2025</v>
      </c>
      <c r="AT247" s="15" t="str">
        <f aca="false">TEXT(DAY(H247),"00")&amp;"/"&amp;TEXT(MONTH(H247),"00")&amp;"/"&amp;YEAR(H247)</f>
        <v>31/10/2025</v>
      </c>
      <c r="AU247" s="15" t="str">
        <f aca="false">TEXT(DAY(I247),"00")&amp;"/"&amp;TEXT(MONTH(I247),"00")&amp;"/"&amp;YEAR(I247)</f>
        <v>18/11/2025</v>
      </c>
      <c r="AV247" s="15" t="n">
        <f aca="false">IF(J247="","",J247)</f>
        <v>2</v>
      </c>
      <c r="AW247" s="15" t="n">
        <f aca="false">IFERROR(VLOOKUP(K247,TiposComprobantes!$B$2:$C$37,2,0),"")</f>
        <v>6</v>
      </c>
      <c r="AX247" s="15" t="n">
        <f aca="false">IFERROR(VLOOKUP(M247,TipoConceptos!$B$2:$C$4,2,0),"")</f>
        <v>2</v>
      </c>
      <c r="AY247" s="15" t="str">
        <f aca="false">N247</f>
        <v>Cuenta Corriente</v>
      </c>
      <c r="AZ247" s="15" t="n">
        <f aca="false">IFERROR(VLOOKUP(O247,CondicionReceptor!$B$2:$C$12,2,0),0)</f>
        <v>5</v>
      </c>
      <c r="BA247" s="15" t="n">
        <f aca="false">IFERROR(VLOOKUP(Q247,TiposDocumentos!$B$2:$C$37,2,0),99)</f>
        <v>80</v>
      </c>
      <c r="BB247" s="15" t="n">
        <f aca="false">R247</f>
        <v>20309592159</v>
      </c>
      <c r="BC247" s="15" t="str">
        <f aca="false">IF(S247="","",S247)</f>
        <v>RIERA DARIO ARIEL</v>
      </c>
      <c r="BD247" s="15" t="str">
        <f aca="false">IF(T247="","",T247)</f>
        <v>Dom. Estudio 383</v>
      </c>
      <c r="BE247" s="15" t="str">
        <f aca="false">IF(U247="","",U247)</f>
        <v>Dom. Recep.  8560</v>
      </c>
      <c r="BF247" s="15" t="str">
        <f aca="false">IF(V247="","",V247)</f>
        <v>Honorarios 20309592159: oct 2025 - oct 2025</v>
      </c>
      <c r="BG247" s="11" t="n">
        <f aca="false">IF(W247="","",W247)</f>
        <v>48</v>
      </c>
      <c r="BH247" s="11" t="n">
        <f aca="false">IF(X247="","",X247)</f>
        <v>86863</v>
      </c>
      <c r="BI247" s="15" t="n">
        <f aca="false">IF(Y247="",0,Y247)</f>
        <v>0</v>
      </c>
      <c r="BJ247" s="11" t="n">
        <f aca="false">IF(Z247="","",Z247)</f>
        <v>4169424</v>
      </c>
      <c r="BK247" s="15" t="n">
        <f aca="false">VLOOKUP(AA247,TiposIVA!$B$2:$C$11,2,0)</f>
        <v>5</v>
      </c>
      <c r="BL247" s="11" t="n">
        <f aca="false">IF(AB247="","",AB247)</f>
        <v>875579.04</v>
      </c>
      <c r="BM247" s="11" t="n">
        <f aca="false">IF(AC247="","",AC247)</f>
        <v>5045003.04</v>
      </c>
      <c r="BN247" s="16" t="str">
        <f aca="false">IFERROR(VLOOKUP(AD247,TiposComprobantes!$B$2:$C$37,2,0),"")</f>
        <v/>
      </c>
      <c r="BO247" s="16" t="str">
        <f aca="false">IF(AE247="","",AE247)</f>
        <v/>
      </c>
      <c r="BP247" s="16" t="str">
        <f aca="false">IF(AF247="","",AF247)</f>
        <v/>
      </c>
      <c r="BQ247" s="16" t="str">
        <f aca="false">IFERROR(VLOOKUP(AG247,TiposTributos!$B$1:$C$12,2,0),"")</f>
        <v/>
      </c>
      <c r="BR247" s="16" t="str">
        <f aca="false">IF(AH247="","",AH247)</f>
        <v/>
      </c>
      <c r="BS247" s="11" t="n">
        <f aca="false">AI247</f>
        <v>0</v>
      </c>
      <c r="BT247" s="11" t="n">
        <f aca="false">AJ247*100</f>
        <v>0</v>
      </c>
      <c r="BU247" s="11" t="n">
        <f aca="false">AK247</f>
        <v>0</v>
      </c>
      <c r="BW247" s="15" t="str">
        <f aca="false">IF(F247="","",CONCATENATE(AM247,"|'",AN247,"'|'",AO247,"'|'",AP247,"'|'",AQ247,"'|'",AR247,"'|'",AS247,"'|'",AT247,"'|'",AU247,"'|",AV247,"|",AW247,"|",AX247,"|'",AY247,"'|",AZ247,"|",BA247,"|",BB247,"|'",BC247,"'|'",BD247,"'|'",BE247,"'|'",BF247,"'|",BG247,"|",BH247,"|",BI247,"|",BJ247,"|",BK247,"|",BL247,"|",BM247,"|",BN247,"|",BO247,"|",BP247,"|",BQ247,"|'",BR247,"'|",BS247,"|",BT247,"|",BU247))</f>
        <v>NO|'30650940667'|'Bustos &amp; Hope SH'|'Responsable Inscripto'|'147'|'18/11/2025'|'01/10/2025'|'31/10/2025'|'18/11/2025'|2|6|2|'Cuenta Corriente'|5|80|20309592159|'RIERA DARIO ARIEL'|'Dom. Estudio 383'|'Dom. Recep.  8560'|'Honorarios 20309592159: oct 2025 - oct 2025'|48|86863|0|4169424|5|875579,04|5045003,04|||||''|0|0|0</v>
      </c>
    </row>
    <row r="248" customFormat="false" ht="12.75" hidden="false" customHeight="false" outlineLevel="0" collapsed="false">
      <c r="A248" s="5" t="s">
        <v>88</v>
      </c>
      <c r="B248" s="1" t="n">
        <v>30650940667</v>
      </c>
      <c r="C248" s="5" t="s">
        <v>38</v>
      </c>
      <c r="D248" s="5" t="s">
        <v>39</v>
      </c>
      <c r="E248" s="1" t="n">
        <v>148</v>
      </c>
      <c r="F248" s="6" t="n">
        <f aca="true">TODAY()</f>
        <v>45979</v>
      </c>
      <c r="G248" s="7" t="n">
        <f aca="false">DATE(YEAR(H248),MONTH(H248),1)</f>
        <v>45931</v>
      </c>
      <c r="H248" s="7" t="n">
        <f aca="false">EOMONTH(F248,-1)</f>
        <v>45961</v>
      </c>
      <c r="I248" s="7" t="n">
        <f aca="false">F248</f>
        <v>45979</v>
      </c>
      <c r="J248" s="1" t="n">
        <v>2</v>
      </c>
      <c r="K248" s="5" t="s">
        <v>40</v>
      </c>
      <c r="L248" s="8" t="str">
        <f aca="false">IF(K248="","",RIGHT(K248,1))</f>
        <v>A</v>
      </c>
      <c r="M248" s="5" t="s">
        <v>54</v>
      </c>
      <c r="N248" s="5" t="s">
        <v>42</v>
      </c>
      <c r="O248" s="5" t="s">
        <v>128</v>
      </c>
      <c r="P248" s="8" t="str">
        <f aca="false">IF(K248="","",VLOOKUP(O248,CondicionReceptor!$B$2:$D$12,3,0))</f>
        <v>A;M;C</v>
      </c>
      <c r="Q248" s="5" t="s">
        <v>44</v>
      </c>
      <c r="R248" s="1" t="n">
        <v>20121182832</v>
      </c>
      <c r="S248" s="5" t="s">
        <v>231</v>
      </c>
      <c r="T248" s="1" t="str">
        <f aca="false">"Dom. Estudio "&amp;RANDBETWEEN(1,10000)</f>
        <v>Dom. Estudio 9488</v>
      </c>
      <c r="U248" s="1" t="str">
        <f aca="false">"Dom. Recep.  "&amp;RANDBETWEEN(1,10000)</f>
        <v>Dom. Recep.  6583</v>
      </c>
      <c r="V248" s="1" t="str">
        <f aca="false">"Honorarios "&amp;R248&amp;": "&amp;TEXT(G248,"mmm")&amp;" "&amp;YEAR(G248)&amp;" - "&amp;TEXT(H248,"mmm")&amp;" "&amp;YEAR(H248)</f>
        <v>Honorarios 20121182832: oct 2025 - oct 2025</v>
      </c>
      <c r="W248" s="9" t="n">
        <f aca="false">ROUND(RANDBETWEEN(100,5000)/100,0)</f>
        <v>27</v>
      </c>
      <c r="X248" s="9" t="n">
        <v>86863</v>
      </c>
      <c r="Z248" s="9" t="n">
        <f aca="false">ROUND(W248*X248-Y248,2)</f>
        <v>2345301</v>
      </c>
      <c r="AA248" s="10" t="n">
        <v>0.21</v>
      </c>
      <c r="AB248" s="11" t="n">
        <f aca="false">ROUND(IFERROR(Z248*AA248,0),2)</f>
        <v>492513.21</v>
      </c>
      <c r="AC248" s="11" t="n">
        <f aca="false">AB248+Z248</f>
        <v>2837814.21</v>
      </c>
      <c r="AD248" s="5"/>
      <c r="AE248" s="12"/>
      <c r="AF248" s="12"/>
      <c r="AG248" s="13"/>
      <c r="AH248" s="12"/>
      <c r="AI248" s="12"/>
      <c r="AJ248" s="14"/>
      <c r="AK248" s="9" t="n">
        <f aca="false">AI248*AJ248</f>
        <v>0</v>
      </c>
      <c r="AM248" s="15" t="str">
        <f aca="false">+A248</f>
        <v>NO</v>
      </c>
      <c r="AN248" s="15" t="n">
        <f aca="false">+B248</f>
        <v>30650940667</v>
      </c>
      <c r="AO248" s="15" t="str">
        <f aca="false">+C248</f>
        <v>Bustos &amp; Hope SH</v>
      </c>
      <c r="AP248" s="15" t="str">
        <f aca="false">+D248</f>
        <v>Responsable Inscripto</v>
      </c>
      <c r="AQ248" s="15" t="n">
        <f aca="false">E248</f>
        <v>148</v>
      </c>
      <c r="AR248" s="15" t="str">
        <f aca="false">TEXT(DAY(F248),"00")&amp;"/"&amp;TEXT(MONTH(F248),"00")&amp;"/"&amp;YEAR(F248)</f>
        <v>18/11/2025</v>
      </c>
      <c r="AS248" s="15" t="str">
        <f aca="false">TEXT(DAY(G248),"00")&amp;"/"&amp;TEXT(MONTH(G248),"00")&amp;"/"&amp;YEAR(G248)</f>
        <v>01/10/2025</v>
      </c>
      <c r="AT248" s="15" t="str">
        <f aca="false">TEXT(DAY(H248),"00")&amp;"/"&amp;TEXT(MONTH(H248),"00")&amp;"/"&amp;YEAR(H248)</f>
        <v>31/10/2025</v>
      </c>
      <c r="AU248" s="15" t="str">
        <f aca="false">TEXT(DAY(I248),"00")&amp;"/"&amp;TEXT(MONTH(I248),"00")&amp;"/"&amp;YEAR(I248)</f>
        <v>18/11/2025</v>
      </c>
      <c r="AV248" s="15" t="n">
        <f aca="false">IF(J248="","",J248)</f>
        <v>2</v>
      </c>
      <c r="AW248" s="15" t="n">
        <f aca="false">IFERROR(VLOOKUP(K248,TiposComprobantes!$B$2:$C$37,2,0),"")</f>
        <v>1</v>
      </c>
      <c r="AX248" s="15" t="n">
        <f aca="false">IFERROR(VLOOKUP(M248,TipoConceptos!$B$2:$C$4,2,0),"")</f>
        <v>2</v>
      </c>
      <c r="AY248" s="15" t="str">
        <f aca="false">N248</f>
        <v>Cuenta Corriente</v>
      </c>
      <c r="AZ248" s="15" t="n">
        <f aca="false">IFERROR(VLOOKUP(O248,CondicionReceptor!$B$2:$C$12,2,0),0)</f>
        <v>6</v>
      </c>
      <c r="BA248" s="15" t="n">
        <f aca="false">IFERROR(VLOOKUP(Q248,TiposDocumentos!$B$2:$C$37,2,0),99)</f>
        <v>80</v>
      </c>
      <c r="BB248" s="15" t="n">
        <f aca="false">R248</f>
        <v>20121182832</v>
      </c>
      <c r="BC248" s="15" t="str">
        <f aca="false">IF(S248="","",S248)</f>
        <v>RIERA HECTOR MANUEL</v>
      </c>
      <c r="BD248" s="15" t="str">
        <f aca="false">IF(T248="","",T248)</f>
        <v>Dom. Estudio 9488</v>
      </c>
      <c r="BE248" s="15" t="str">
        <f aca="false">IF(U248="","",U248)</f>
        <v>Dom. Recep.  6583</v>
      </c>
      <c r="BF248" s="15" t="str">
        <f aca="false">IF(V248="","",V248)</f>
        <v>Honorarios 20121182832: oct 2025 - oct 2025</v>
      </c>
      <c r="BG248" s="11" t="n">
        <f aca="false">IF(W248="","",W248)</f>
        <v>27</v>
      </c>
      <c r="BH248" s="11" t="n">
        <f aca="false">IF(X248="","",X248)</f>
        <v>86863</v>
      </c>
      <c r="BI248" s="15" t="n">
        <f aca="false">IF(Y248="",0,Y248)</f>
        <v>0</v>
      </c>
      <c r="BJ248" s="11" t="n">
        <f aca="false">IF(Z248="","",Z248)</f>
        <v>2345301</v>
      </c>
      <c r="BK248" s="15" t="n">
        <f aca="false">VLOOKUP(AA248,TiposIVA!$B$2:$C$11,2,0)</f>
        <v>5</v>
      </c>
      <c r="BL248" s="11" t="n">
        <f aca="false">IF(AB248="","",AB248)</f>
        <v>492513.21</v>
      </c>
      <c r="BM248" s="11" t="n">
        <f aca="false">IF(AC248="","",AC248)</f>
        <v>2837814.21</v>
      </c>
      <c r="BN248" s="16" t="str">
        <f aca="false">IFERROR(VLOOKUP(AD248,TiposComprobantes!$B$2:$C$37,2,0),"")</f>
        <v/>
      </c>
      <c r="BO248" s="16" t="str">
        <f aca="false">IF(AE248="","",AE248)</f>
        <v/>
      </c>
      <c r="BP248" s="16" t="str">
        <f aca="false">IF(AF248="","",AF248)</f>
        <v/>
      </c>
      <c r="BQ248" s="16" t="str">
        <f aca="false">IFERROR(VLOOKUP(AG248,TiposTributos!$B$1:$C$12,2,0),"")</f>
        <v/>
      </c>
      <c r="BR248" s="16" t="str">
        <f aca="false">IF(AH248="","",AH248)</f>
        <v/>
      </c>
      <c r="BS248" s="11" t="n">
        <f aca="false">AI248</f>
        <v>0</v>
      </c>
      <c r="BT248" s="11" t="n">
        <f aca="false">AJ248*100</f>
        <v>0</v>
      </c>
      <c r="BU248" s="11" t="n">
        <f aca="false">AK248</f>
        <v>0</v>
      </c>
      <c r="BW248" s="15" t="str">
        <f aca="false">IF(F248="","",CONCATENATE(AM248,"|'",AN248,"'|'",AO248,"'|'",AP248,"'|'",AQ248,"'|'",AR248,"'|'",AS248,"'|'",AT248,"'|'",AU248,"'|",AV248,"|",AW248,"|",AX248,"|'",AY248,"'|",AZ248,"|",BA248,"|",BB248,"|'",BC248,"'|'",BD248,"'|'",BE248,"'|'",BF248,"'|",BG248,"|",BH248,"|",BI248,"|",BJ248,"|",BK248,"|",BL248,"|",BM248,"|",BN248,"|",BO248,"|",BP248,"|",BQ248,"|'",BR248,"'|",BS248,"|",BT248,"|",BU248))</f>
        <v>NO|'30650940667'|'Bustos &amp; Hope SH'|'Responsable Inscripto'|'148'|'18/11/2025'|'01/10/2025'|'31/10/2025'|'18/11/2025'|2|1|2|'Cuenta Corriente'|6|80|20121182832|'RIERA HECTOR MANUEL'|'Dom. Estudio 9488'|'Dom. Recep.  6583'|'Honorarios 20121182832: oct 2025 - oct 2025'|27|86863|0|2345301|5|492513,21|2837814,21|||||''|0|0|0</v>
      </c>
    </row>
    <row r="249" customFormat="false" ht="12.75" hidden="false" customHeight="false" outlineLevel="0" collapsed="false">
      <c r="A249" s="5" t="s">
        <v>88</v>
      </c>
      <c r="B249" s="1" t="n">
        <v>30650940667</v>
      </c>
      <c r="C249" s="5" t="s">
        <v>38</v>
      </c>
      <c r="D249" s="5" t="s">
        <v>39</v>
      </c>
      <c r="E249" s="1" t="n">
        <v>149</v>
      </c>
      <c r="F249" s="6" t="n">
        <f aca="true">TODAY()</f>
        <v>45979</v>
      </c>
      <c r="G249" s="7" t="n">
        <f aca="false">DATE(YEAR(H249),MONTH(H249),1)</f>
        <v>45931</v>
      </c>
      <c r="H249" s="7" t="n">
        <f aca="false">EOMONTH(F249,-1)</f>
        <v>45961</v>
      </c>
      <c r="I249" s="7" t="n">
        <f aca="false">F249</f>
        <v>45979</v>
      </c>
      <c r="J249" s="1" t="n">
        <v>2</v>
      </c>
      <c r="K249" s="5" t="s">
        <v>40</v>
      </c>
      <c r="L249" s="8" t="str">
        <f aca="false">IF(K249="","",RIGHT(K249,1))</f>
        <v>A</v>
      </c>
      <c r="M249" s="5" t="s">
        <v>54</v>
      </c>
      <c r="N249" s="5" t="s">
        <v>42</v>
      </c>
      <c r="O249" s="5" t="s">
        <v>128</v>
      </c>
      <c r="P249" s="8" t="str">
        <f aca="false">IF(K249="","",VLOOKUP(O249,CondicionReceptor!$B$2:$D$12,3,0))</f>
        <v>A;M;C</v>
      </c>
      <c r="Q249" s="5" t="s">
        <v>44</v>
      </c>
      <c r="R249" s="1" t="n">
        <v>27217236547</v>
      </c>
      <c r="S249" s="5" t="s">
        <v>232</v>
      </c>
      <c r="T249" s="1" t="str">
        <f aca="false">"Dom. Estudio "&amp;RANDBETWEEN(1,10000)</f>
        <v>Dom. Estudio 8672</v>
      </c>
      <c r="U249" s="1" t="str">
        <f aca="false">"Dom. Recep.  "&amp;RANDBETWEEN(1,10000)</f>
        <v>Dom. Recep.  1714</v>
      </c>
      <c r="V249" s="1" t="str">
        <f aca="false">"Honorarios "&amp;R249&amp;": "&amp;TEXT(G249,"mmm")&amp;" "&amp;YEAR(G249)&amp;" - "&amp;TEXT(H249,"mmm")&amp;" "&amp;YEAR(H249)</f>
        <v>Honorarios 27217236547: oct 2025 - oct 2025</v>
      </c>
      <c r="W249" s="9" t="n">
        <f aca="false">ROUND(RANDBETWEEN(100,5000)/100,0)</f>
        <v>20</v>
      </c>
      <c r="X249" s="9" t="n">
        <v>86863</v>
      </c>
      <c r="Z249" s="9" t="n">
        <f aca="false">ROUND(W249*X249-Y249,2)</f>
        <v>1737260</v>
      </c>
      <c r="AA249" s="10" t="n">
        <v>0.21</v>
      </c>
      <c r="AB249" s="11" t="n">
        <f aca="false">ROUND(IFERROR(Z249*AA249,0),2)</f>
        <v>364824.6</v>
      </c>
      <c r="AC249" s="11" t="n">
        <f aca="false">AB249+Z249</f>
        <v>2102084.6</v>
      </c>
      <c r="AD249" s="5"/>
      <c r="AE249" s="12"/>
      <c r="AF249" s="12"/>
      <c r="AG249" s="13"/>
      <c r="AH249" s="12"/>
      <c r="AI249" s="12"/>
      <c r="AJ249" s="14"/>
      <c r="AK249" s="9" t="n">
        <f aca="false">AI249*AJ249</f>
        <v>0</v>
      </c>
      <c r="AM249" s="15" t="str">
        <f aca="false">+A249</f>
        <v>NO</v>
      </c>
      <c r="AN249" s="15" t="n">
        <f aca="false">+B249</f>
        <v>30650940667</v>
      </c>
      <c r="AO249" s="15" t="str">
        <f aca="false">+C249</f>
        <v>Bustos &amp; Hope SH</v>
      </c>
      <c r="AP249" s="15" t="str">
        <f aca="false">+D249</f>
        <v>Responsable Inscripto</v>
      </c>
      <c r="AQ249" s="15" t="n">
        <f aca="false">E249</f>
        <v>149</v>
      </c>
      <c r="AR249" s="15" t="str">
        <f aca="false">TEXT(DAY(F249),"00")&amp;"/"&amp;TEXT(MONTH(F249),"00")&amp;"/"&amp;YEAR(F249)</f>
        <v>18/11/2025</v>
      </c>
      <c r="AS249" s="15" t="str">
        <f aca="false">TEXT(DAY(G249),"00")&amp;"/"&amp;TEXT(MONTH(G249),"00")&amp;"/"&amp;YEAR(G249)</f>
        <v>01/10/2025</v>
      </c>
      <c r="AT249" s="15" t="str">
        <f aca="false">TEXT(DAY(H249),"00")&amp;"/"&amp;TEXT(MONTH(H249),"00")&amp;"/"&amp;YEAR(H249)</f>
        <v>31/10/2025</v>
      </c>
      <c r="AU249" s="15" t="str">
        <f aca="false">TEXT(DAY(I249),"00")&amp;"/"&amp;TEXT(MONTH(I249),"00")&amp;"/"&amp;YEAR(I249)</f>
        <v>18/11/2025</v>
      </c>
      <c r="AV249" s="15" t="n">
        <f aca="false">IF(J249="","",J249)</f>
        <v>2</v>
      </c>
      <c r="AW249" s="15" t="n">
        <f aca="false">IFERROR(VLOOKUP(K249,TiposComprobantes!$B$2:$C$37,2,0),"")</f>
        <v>1</v>
      </c>
      <c r="AX249" s="15" t="n">
        <f aca="false">IFERROR(VLOOKUP(M249,TipoConceptos!$B$2:$C$4,2,0),"")</f>
        <v>2</v>
      </c>
      <c r="AY249" s="15" t="str">
        <f aca="false">N249</f>
        <v>Cuenta Corriente</v>
      </c>
      <c r="AZ249" s="15" t="n">
        <f aca="false">IFERROR(VLOOKUP(O249,CondicionReceptor!$B$2:$C$12,2,0),0)</f>
        <v>6</v>
      </c>
      <c r="BA249" s="15" t="n">
        <f aca="false">IFERROR(VLOOKUP(Q249,TiposDocumentos!$B$2:$C$37,2,0),99)</f>
        <v>80</v>
      </c>
      <c r="BB249" s="15" t="n">
        <f aca="false">R249</f>
        <v>27217236547</v>
      </c>
      <c r="BC249" s="15" t="str">
        <f aca="false">IF(S249="","",S249)</f>
        <v>ROKO MARIA EUGENIA</v>
      </c>
      <c r="BD249" s="15" t="str">
        <f aca="false">IF(T249="","",T249)</f>
        <v>Dom. Estudio 8672</v>
      </c>
      <c r="BE249" s="15" t="str">
        <f aca="false">IF(U249="","",U249)</f>
        <v>Dom. Recep.  1714</v>
      </c>
      <c r="BF249" s="15" t="str">
        <f aca="false">IF(V249="","",V249)</f>
        <v>Honorarios 27217236547: oct 2025 - oct 2025</v>
      </c>
      <c r="BG249" s="11" t="n">
        <f aca="false">IF(W249="","",W249)</f>
        <v>20</v>
      </c>
      <c r="BH249" s="11" t="n">
        <f aca="false">IF(X249="","",X249)</f>
        <v>86863</v>
      </c>
      <c r="BI249" s="15" t="n">
        <f aca="false">IF(Y249="",0,Y249)</f>
        <v>0</v>
      </c>
      <c r="BJ249" s="11" t="n">
        <f aca="false">IF(Z249="","",Z249)</f>
        <v>1737260</v>
      </c>
      <c r="BK249" s="15" t="n">
        <f aca="false">VLOOKUP(AA249,TiposIVA!$B$2:$C$11,2,0)</f>
        <v>5</v>
      </c>
      <c r="BL249" s="11" t="n">
        <f aca="false">IF(AB249="","",AB249)</f>
        <v>364824.6</v>
      </c>
      <c r="BM249" s="11" t="n">
        <f aca="false">IF(AC249="","",AC249)</f>
        <v>2102084.6</v>
      </c>
      <c r="BN249" s="16" t="str">
        <f aca="false">IFERROR(VLOOKUP(AD249,TiposComprobantes!$B$2:$C$37,2,0),"")</f>
        <v/>
      </c>
      <c r="BO249" s="16" t="str">
        <f aca="false">IF(AE249="","",AE249)</f>
        <v/>
      </c>
      <c r="BP249" s="16" t="str">
        <f aca="false">IF(AF249="","",AF249)</f>
        <v/>
      </c>
      <c r="BQ249" s="16" t="str">
        <f aca="false">IFERROR(VLOOKUP(AG249,TiposTributos!$B$1:$C$12,2,0),"")</f>
        <v/>
      </c>
      <c r="BR249" s="16" t="str">
        <f aca="false">IF(AH249="","",AH249)</f>
        <v/>
      </c>
      <c r="BS249" s="11" t="n">
        <f aca="false">AI249</f>
        <v>0</v>
      </c>
      <c r="BT249" s="11" t="n">
        <f aca="false">AJ249*100</f>
        <v>0</v>
      </c>
      <c r="BU249" s="11" t="n">
        <f aca="false">AK249</f>
        <v>0</v>
      </c>
      <c r="BW249" s="15" t="str">
        <f aca="false">IF(F249="","",CONCATENATE(AM249,"|'",AN249,"'|'",AO249,"'|'",AP249,"'|'",AQ249,"'|'",AR249,"'|'",AS249,"'|'",AT249,"'|'",AU249,"'|",AV249,"|",AW249,"|",AX249,"|'",AY249,"'|",AZ249,"|",BA249,"|",BB249,"|'",BC249,"'|'",BD249,"'|'",BE249,"'|'",BF249,"'|",BG249,"|",BH249,"|",BI249,"|",BJ249,"|",BK249,"|",BL249,"|",BM249,"|",BN249,"|",BO249,"|",BP249,"|",BQ249,"|'",BR249,"'|",BS249,"|",BT249,"|",BU249))</f>
        <v>NO|'30650940667'|'Bustos &amp; Hope SH'|'Responsable Inscripto'|'149'|'18/11/2025'|'01/10/2025'|'31/10/2025'|'18/11/2025'|2|1|2|'Cuenta Corriente'|6|80|27217236547|'ROKO MARIA EUGENIA'|'Dom. Estudio 8672'|'Dom. Recep.  1714'|'Honorarios 27217236547: oct 2025 - oct 2025'|20|86863|0|1737260|5|364824,6|2102084,6|||||''|0|0|0</v>
      </c>
    </row>
    <row r="250" customFormat="false" ht="12.75" hidden="false" customHeight="false" outlineLevel="0" collapsed="false">
      <c r="A250" s="5" t="s">
        <v>88</v>
      </c>
      <c r="B250" s="1" t="n">
        <v>30650940667</v>
      </c>
      <c r="C250" s="5" t="s">
        <v>38</v>
      </c>
      <c r="D250" s="5" t="s">
        <v>39</v>
      </c>
      <c r="E250" s="1" t="n">
        <v>150</v>
      </c>
      <c r="F250" s="6" t="n">
        <f aca="true">TODAY()</f>
        <v>45979</v>
      </c>
      <c r="G250" s="7" t="n">
        <f aca="false">DATE(YEAR(H250),MONTH(H250),1)</f>
        <v>45931</v>
      </c>
      <c r="H250" s="7" t="n">
        <f aca="false">EOMONTH(F250,-1)</f>
        <v>45961</v>
      </c>
      <c r="I250" s="7" t="n">
        <f aca="false">F250</f>
        <v>45979</v>
      </c>
      <c r="J250" s="1" t="n">
        <v>2</v>
      </c>
      <c r="K250" s="5" t="s">
        <v>40</v>
      </c>
      <c r="L250" s="8" t="str">
        <f aca="false">IF(K250="","",RIGHT(K250,1))</f>
        <v>A</v>
      </c>
      <c r="M250" s="5" t="s">
        <v>54</v>
      </c>
      <c r="N250" s="5" t="s">
        <v>42</v>
      </c>
      <c r="O250" s="5" t="s">
        <v>43</v>
      </c>
      <c r="P250" s="8" t="str">
        <f aca="false">IF(K250="","",VLOOKUP(O250,CondicionReceptor!$B$2:$D$12,3,0))</f>
        <v>A;M;C</v>
      </c>
      <c r="Q250" s="5" t="s">
        <v>44</v>
      </c>
      <c r="R250" s="1" t="n">
        <v>30510926583</v>
      </c>
      <c r="S250" s="5" t="s">
        <v>113</v>
      </c>
      <c r="T250" s="1" t="str">
        <f aca="false">"Dom. Estudio "&amp;RANDBETWEEN(1,10000)</f>
        <v>Dom. Estudio 1537</v>
      </c>
      <c r="U250" s="1" t="str">
        <f aca="false">"Dom. Recep.  "&amp;RANDBETWEEN(1,10000)</f>
        <v>Dom. Recep.  6707</v>
      </c>
      <c r="V250" s="1" t="str">
        <f aca="false">"Honorarios "&amp;R250&amp;": "&amp;TEXT(G250,"mmm")&amp;" "&amp;YEAR(G250)&amp;" - "&amp;TEXT(H250,"mmm")&amp;" "&amp;YEAR(H250)</f>
        <v>Honorarios 30510926583: oct 2025 - oct 2025</v>
      </c>
      <c r="W250" s="9" t="n">
        <f aca="false">ROUND(RANDBETWEEN(100,5000)/100,0)</f>
        <v>11</v>
      </c>
      <c r="X250" s="9" t="n">
        <v>86863</v>
      </c>
      <c r="Z250" s="9" t="n">
        <f aca="false">ROUND(W250*X250-Y250,2)</f>
        <v>955493</v>
      </c>
      <c r="AA250" s="10" t="n">
        <v>0.21</v>
      </c>
      <c r="AB250" s="11" t="n">
        <f aca="false">ROUND(IFERROR(Z250*AA250,0),2)</f>
        <v>200653.53</v>
      </c>
      <c r="AC250" s="11" t="n">
        <f aca="false">AB250+Z250</f>
        <v>1156146.53</v>
      </c>
      <c r="AD250" s="5"/>
      <c r="AE250" s="12"/>
      <c r="AF250" s="12"/>
      <c r="AG250" s="13"/>
      <c r="AH250" s="12"/>
      <c r="AI250" s="12"/>
      <c r="AJ250" s="14"/>
      <c r="AK250" s="9" t="n">
        <f aca="false">AI250*AJ250</f>
        <v>0</v>
      </c>
      <c r="AM250" s="15" t="str">
        <f aca="false">+A250</f>
        <v>NO</v>
      </c>
      <c r="AN250" s="15" t="n">
        <f aca="false">+B250</f>
        <v>30650940667</v>
      </c>
      <c r="AO250" s="15" t="str">
        <f aca="false">+C250</f>
        <v>Bustos &amp; Hope SH</v>
      </c>
      <c r="AP250" s="15" t="str">
        <f aca="false">+D250</f>
        <v>Responsable Inscripto</v>
      </c>
      <c r="AQ250" s="15" t="n">
        <f aca="false">E250</f>
        <v>150</v>
      </c>
      <c r="AR250" s="15" t="str">
        <f aca="false">TEXT(DAY(F250),"00")&amp;"/"&amp;TEXT(MONTH(F250),"00")&amp;"/"&amp;YEAR(F250)</f>
        <v>18/11/2025</v>
      </c>
      <c r="AS250" s="15" t="str">
        <f aca="false">TEXT(DAY(G250),"00")&amp;"/"&amp;TEXT(MONTH(G250),"00")&amp;"/"&amp;YEAR(G250)</f>
        <v>01/10/2025</v>
      </c>
      <c r="AT250" s="15" t="str">
        <f aca="false">TEXT(DAY(H250),"00")&amp;"/"&amp;TEXT(MONTH(H250),"00")&amp;"/"&amp;YEAR(H250)</f>
        <v>31/10/2025</v>
      </c>
      <c r="AU250" s="15" t="str">
        <f aca="false">TEXT(DAY(I250),"00")&amp;"/"&amp;TEXT(MONTH(I250),"00")&amp;"/"&amp;YEAR(I250)</f>
        <v>18/11/2025</v>
      </c>
      <c r="AV250" s="15" t="n">
        <f aca="false">IF(J250="","",J250)</f>
        <v>2</v>
      </c>
      <c r="AW250" s="15" t="n">
        <f aca="false">IFERROR(VLOOKUP(K250,TiposComprobantes!$B$2:$C$37,2,0),"")</f>
        <v>1</v>
      </c>
      <c r="AX250" s="15" t="n">
        <f aca="false">IFERROR(VLOOKUP(M250,TipoConceptos!$B$2:$C$4,2,0),"")</f>
        <v>2</v>
      </c>
      <c r="AY250" s="15" t="str">
        <f aca="false">N250</f>
        <v>Cuenta Corriente</v>
      </c>
      <c r="AZ250" s="15" t="n">
        <f aca="false">IFERROR(VLOOKUP(O250,CondicionReceptor!$B$2:$C$12,2,0),0)</f>
        <v>1</v>
      </c>
      <c r="BA250" s="15" t="n">
        <f aca="false">IFERROR(VLOOKUP(Q250,TiposDocumentos!$B$2:$C$37,2,0),99)</f>
        <v>80</v>
      </c>
      <c r="BB250" s="15" t="n">
        <f aca="false">R250</f>
        <v>30510926583</v>
      </c>
      <c r="BC250" s="15" t="str">
        <f aca="false">IF(S250="","",S250)</f>
        <v>SAN SIMON SOCIEDAD ANONIMA</v>
      </c>
      <c r="BD250" s="15" t="str">
        <f aca="false">IF(T250="","",T250)</f>
        <v>Dom. Estudio 1537</v>
      </c>
      <c r="BE250" s="15" t="str">
        <f aca="false">IF(U250="","",U250)</f>
        <v>Dom. Recep.  6707</v>
      </c>
      <c r="BF250" s="15" t="str">
        <f aca="false">IF(V250="","",V250)</f>
        <v>Honorarios 30510926583: oct 2025 - oct 2025</v>
      </c>
      <c r="BG250" s="11" t="n">
        <f aca="false">IF(W250="","",W250)</f>
        <v>11</v>
      </c>
      <c r="BH250" s="11" t="n">
        <f aca="false">IF(X250="","",X250)</f>
        <v>86863</v>
      </c>
      <c r="BI250" s="15" t="n">
        <f aca="false">IF(Y250="",0,Y250)</f>
        <v>0</v>
      </c>
      <c r="BJ250" s="11" t="n">
        <f aca="false">IF(Z250="","",Z250)</f>
        <v>955493</v>
      </c>
      <c r="BK250" s="15" t="n">
        <f aca="false">VLOOKUP(AA250,TiposIVA!$B$2:$C$11,2,0)</f>
        <v>5</v>
      </c>
      <c r="BL250" s="11" t="n">
        <f aca="false">IF(AB250="","",AB250)</f>
        <v>200653.53</v>
      </c>
      <c r="BM250" s="11" t="n">
        <f aca="false">IF(AC250="","",AC250)</f>
        <v>1156146.53</v>
      </c>
      <c r="BN250" s="16" t="str">
        <f aca="false">IFERROR(VLOOKUP(AD250,TiposComprobantes!$B$2:$C$37,2,0),"")</f>
        <v/>
      </c>
      <c r="BO250" s="16" t="str">
        <f aca="false">IF(AE250="","",AE250)</f>
        <v/>
      </c>
      <c r="BP250" s="16" t="str">
        <f aca="false">IF(AF250="","",AF250)</f>
        <v/>
      </c>
      <c r="BQ250" s="16" t="str">
        <f aca="false">IFERROR(VLOOKUP(AG250,TiposTributos!$B$1:$C$12,2,0),"")</f>
        <v/>
      </c>
      <c r="BR250" s="16" t="str">
        <f aca="false">IF(AH250="","",AH250)</f>
        <v/>
      </c>
      <c r="BS250" s="11" t="n">
        <f aca="false">AI250</f>
        <v>0</v>
      </c>
      <c r="BT250" s="11" t="n">
        <f aca="false">AJ250*100</f>
        <v>0</v>
      </c>
      <c r="BU250" s="11" t="n">
        <f aca="false">AK250</f>
        <v>0</v>
      </c>
      <c r="BW250" s="15" t="str">
        <f aca="false">IF(F250="","",CONCATENATE(AM250,"|'",AN250,"'|'",AO250,"'|'",AP250,"'|'",AQ250,"'|'",AR250,"'|'",AS250,"'|'",AT250,"'|'",AU250,"'|",AV250,"|",AW250,"|",AX250,"|'",AY250,"'|",AZ250,"|",BA250,"|",BB250,"|'",BC250,"'|'",BD250,"'|'",BE250,"'|'",BF250,"'|",BG250,"|",BH250,"|",BI250,"|",BJ250,"|",BK250,"|",BL250,"|",BM250,"|",BN250,"|",BO250,"|",BP250,"|",BQ250,"|'",BR250,"'|",BS250,"|",BT250,"|",BU250))</f>
        <v>NO|'30650940667'|'Bustos &amp; Hope SH'|'Responsable Inscripto'|'150'|'18/11/2025'|'01/10/2025'|'31/10/2025'|'18/11/2025'|2|1|2|'Cuenta Corriente'|1|80|30510926583|'SAN SIMON SOCIEDAD ANONIMA'|'Dom. Estudio 1537'|'Dom. Recep.  6707'|'Honorarios 30510926583: oct 2025 - oct 2025'|11|86863|0|955493|5|200653,53|1156146,53|||||''|0|0|0</v>
      </c>
    </row>
    <row r="251" customFormat="false" ht="12.75" hidden="false" customHeight="false" outlineLevel="0" collapsed="false">
      <c r="A251" s="5" t="s">
        <v>88</v>
      </c>
      <c r="B251" s="1" t="n">
        <v>30650940667</v>
      </c>
      <c r="C251" s="5" t="s">
        <v>38</v>
      </c>
      <c r="D251" s="5" t="s">
        <v>39</v>
      </c>
      <c r="E251" s="1" t="n">
        <v>151</v>
      </c>
      <c r="F251" s="6" t="n">
        <f aca="true">TODAY()</f>
        <v>45979</v>
      </c>
      <c r="G251" s="7" t="n">
        <f aca="false">DATE(YEAR(H251),MONTH(H251),1)</f>
        <v>45931</v>
      </c>
      <c r="H251" s="7" t="n">
        <f aca="false">EOMONTH(F251,-1)</f>
        <v>45961</v>
      </c>
      <c r="I251" s="7" t="n">
        <f aca="false">F251</f>
        <v>45979</v>
      </c>
      <c r="J251" s="1" t="n">
        <v>2</v>
      </c>
      <c r="K251" s="5" t="s">
        <v>40</v>
      </c>
      <c r="L251" s="8" t="str">
        <f aca="false">IF(K251="","",RIGHT(K251,1))</f>
        <v>A</v>
      </c>
      <c r="M251" s="5" t="s">
        <v>54</v>
      </c>
      <c r="N251" s="5" t="s">
        <v>42</v>
      </c>
      <c r="O251" s="5" t="s">
        <v>128</v>
      </c>
      <c r="P251" s="8" t="str">
        <f aca="false">IF(K251="","",VLOOKUP(O251,CondicionReceptor!$B$2:$D$12,3,0))</f>
        <v>A;M;C</v>
      </c>
      <c r="Q251" s="5" t="s">
        <v>44</v>
      </c>
      <c r="R251" s="1" t="n">
        <v>23351897074</v>
      </c>
      <c r="S251" s="5" t="s">
        <v>134</v>
      </c>
      <c r="T251" s="1" t="str">
        <f aca="false">"Dom. Estudio "&amp;RANDBETWEEN(1,10000)</f>
        <v>Dom. Estudio 9046</v>
      </c>
      <c r="U251" s="1" t="str">
        <f aca="false">"Dom. Recep.  "&amp;RANDBETWEEN(1,10000)</f>
        <v>Dom. Recep.  6012</v>
      </c>
      <c r="V251" s="1" t="str">
        <f aca="false">"Honorarios "&amp;R251&amp;": "&amp;TEXT(G251,"mmm")&amp;" "&amp;YEAR(G251)&amp;" - "&amp;TEXT(H251,"mmm")&amp;" "&amp;YEAR(H251)</f>
        <v>Honorarios 23351897074: oct 2025 - oct 2025</v>
      </c>
      <c r="W251" s="9" t="n">
        <f aca="false">ROUND(RANDBETWEEN(100,5000)/100,0)</f>
        <v>3</v>
      </c>
      <c r="X251" s="9" t="n">
        <v>86863</v>
      </c>
      <c r="Z251" s="9" t="n">
        <f aca="false">ROUND(W251*X251-Y251,2)</f>
        <v>260589</v>
      </c>
      <c r="AA251" s="10" t="n">
        <v>0.21</v>
      </c>
      <c r="AB251" s="11" t="n">
        <f aca="false">ROUND(IFERROR(Z251*AA251,0),2)</f>
        <v>54723.69</v>
      </c>
      <c r="AC251" s="11" t="n">
        <f aca="false">AB251+Z251</f>
        <v>315312.69</v>
      </c>
      <c r="AD251" s="5"/>
      <c r="AE251" s="12"/>
      <c r="AF251" s="12"/>
      <c r="AG251" s="13"/>
      <c r="AH251" s="12"/>
      <c r="AI251" s="12"/>
      <c r="AJ251" s="14"/>
      <c r="AK251" s="9" t="n">
        <f aca="false">AI251*AJ251</f>
        <v>0</v>
      </c>
      <c r="AM251" s="15" t="str">
        <f aca="false">+A251</f>
        <v>NO</v>
      </c>
      <c r="AN251" s="15" t="n">
        <f aca="false">+B251</f>
        <v>30650940667</v>
      </c>
      <c r="AO251" s="15" t="str">
        <f aca="false">+C251</f>
        <v>Bustos &amp; Hope SH</v>
      </c>
      <c r="AP251" s="15" t="str">
        <f aca="false">+D251</f>
        <v>Responsable Inscripto</v>
      </c>
      <c r="AQ251" s="15" t="n">
        <f aca="false">E251</f>
        <v>151</v>
      </c>
      <c r="AR251" s="15" t="str">
        <f aca="false">TEXT(DAY(F251),"00")&amp;"/"&amp;TEXT(MONTH(F251),"00")&amp;"/"&amp;YEAR(F251)</f>
        <v>18/11/2025</v>
      </c>
      <c r="AS251" s="15" t="str">
        <f aca="false">TEXT(DAY(G251),"00")&amp;"/"&amp;TEXT(MONTH(G251),"00")&amp;"/"&amp;YEAR(G251)</f>
        <v>01/10/2025</v>
      </c>
      <c r="AT251" s="15" t="str">
        <f aca="false">TEXT(DAY(H251),"00")&amp;"/"&amp;TEXT(MONTH(H251),"00")&amp;"/"&amp;YEAR(H251)</f>
        <v>31/10/2025</v>
      </c>
      <c r="AU251" s="15" t="str">
        <f aca="false">TEXT(DAY(I251),"00")&amp;"/"&amp;TEXT(MONTH(I251),"00")&amp;"/"&amp;YEAR(I251)</f>
        <v>18/11/2025</v>
      </c>
      <c r="AV251" s="15" t="n">
        <f aca="false">IF(J251="","",J251)</f>
        <v>2</v>
      </c>
      <c r="AW251" s="15" t="n">
        <f aca="false">IFERROR(VLOOKUP(K251,TiposComprobantes!$B$2:$C$37,2,0),"")</f>
        <v>1</v>
      </c>
      <c r="AX251" s="15" t="n">
        <f aca="false">IFERROR(VLOOKUP(M251,TipoConceptos!$B$2:$C$4,2,0),"")</f>
        <v>2</v>
      </c>
      <c r="AY251" s="15" t="str">
        <f aca="false">N251</f>
        <v>Cuenta Corriente</v>
      </c>
      <c r="AZ251" s="15" t="n">
        <f aca="false">IFERROR(VLOOKUP(O251,CondicionReceptor!$B$2:$C$12,2,0),0)</f>
        <v>6</v>
      </c>
      <c r="BA251" s="15" t="n">
        <f aca="false">IFERROR(VLOOKUP(Q251,TiposDocumentos!$B$2:$C$37,2,0),99)</f>
        <v>80</v>
      </c>
      <c r="BB251" s="15" t="n">
        <f aca="false">R251</f>
        <v>23351897074</v>
      </c>
      <c r="BC251" s="15" t="str">
        <f aca="false">IF(S251="","",S251)</f>
        <v>SCOTTO LUCILA AGUSTINA</v>
      </c>
      <c r="BD251" s="15" t="str">
        <f aca="false">IF(T251="","",T251)</f>
        <v>Dom. Estudio 9046</v>
      </c>
      <c r="BE251" s="15" t="str">
        <f aca="false">IF(U251="","",U251)</f>
        <v>Dom. Recep.  6012</v>
      </c>
      <c r="BF251" s="15" t="str">
        <f aca="false">IF(V251="","",V251)</f>
        <v>Honorarios 23351897074: oct 2025 - oct 2025</v>
      </c>
      <c r="BG251" s="11" t="n">
        <f aca="false">IF(W251="","",W251)</f>
        <v>3</v>
      </c>
      <c r="BH251" s="11" t="n">
        <f aca="false">IF(X251="","",X251)</f>
        <v>86863</v>
      </c>
      <c r="BI251" s="15" t="n">
        <f aca="false">IF(Y251="",0,Y251)</f>
        <v>0</v>
      </c>
      <c r="BJ251" s="11" t="n">
        <f aca="false">IF(Z251="","",Z251)</f>
        <v>260589</v>
      </c>
      <c r="BK251" s="15" t="n">
        <f aca="false">VLOOKUP(AA251,TiposIVA!$B$2:$C$11,2,0)</f>
        <v>5</v>
      </c>
      <c r="BL251" s="11" t="n">
        <f aca="false">IF(AB251="","",AB251)</f>
        <v>54723.69</v>
      </c>
      <c r="BM251" s="11" t="n">
        <f aca="false">IF(AC251="","",AC251)</f>
        <v>315312.69</v>
      </c>
      <c r="BN251" s="16" t="str">
        <f aca="false">IFERROR(VLOOKUP(AD251,TiposComprobantes!$B$2:$C$37,2,0),"")</f>
        <v/>
      </c>
      <c r="BO251" s="16" t="str">
        <f aca="false">IF(AE251="","",AE251)</f>
        <v/>
      </c>
      <c r="BP251" s="16" t="str">
        <f aca="false">IF(AF251="","",AF251)</f>
        <v/>
      </c>
      <c r="BQ251" s="16" t="str">
        <f aca="false">IFERROR(VLOOKUP(AG251,TiposTributos!$B$1:$C$12,2,0),"")</f>
        <v/>
      </c>
      <c r="BR251" s="16" t="str">
        <f aca="false">IF(AH251="","",AH251)</f>
        <v/>
      </c>
      <c r="BS251" s="11" t="n">
        <f aca="false">AI251</f>
        <v>0</v>
      </c>
      <c r="BT251" s="11" t="n">
        <f aca="false">AJ251*100</f>
        <v>0</v>
      </c>
      <c r="BU251" s="11" t="n">
        <f aca="false">AK251</f>
        <v>0</v>
      </c>
      <c r="BW251" s="15" t="str">
        <f aca="false">IF(F251="","",CONCATENATE(AM251,"|'",AN251,"'|'",AO251,"'|'",AP251,"'|'",AQ251,"'|'",AR251,"'|'",AS251,"'|'",AT251,"'|'",AU251,"'|",AV251,"|",AW251,"|",AX251,"|'",AY251,"'|",AZ251,"|",BA251,"|",BB251,"|'",BC251,"'|'",BD251,"'|'",BE251,"'|'",BF251,"'|",BG251,"|",BH251,"|",BI251,"|",BJ251,"|",BK251,"|",BL251,"|",BM251,"|",BN251,"|",BO251,"|",BP251,"|",BQ251,"|'",BR251,"'|",BS251,"|",BT251,"|",BU251))</f>
        <v>NO|'30650940667'|'Bustos &amp; Hope SH'|'Responsable Inscripto'|'151'|'18/11/2025'|'01/10/2025'|'31/10/2025'|'18/11/2025'|2|1|2|'Cuenta Corriente'|6|80|23351897074|'SCOTTO LUCILA AGUSTINA'|'Dom. Estudio 9046'|'Dom. Recep.  6012'|'Honorarios 23351897074: oct 2025 - oct 2025'|3|86863|0|260589|5|54723,69|315312,69|||||''|0|0|0</v>
      </c>
    </row>
    <row r="252" customFormat="false" ht="12.75" hidden="false" customHeight="false" outlineLevel="0" collapsed="false">
      <c r="A252" s="5" t="s">
        <v>88</v>
      </c>
      <c r="B252" s="1" t="n">
        <v>30650940667</v>
      </c>
      <c r="C252" s="5" t="s">
        <v>38</v>
      </c>
      <c r="D252" s="5" t="s">
        <v>39</v>
      </c>
      <c r="E252" s="1" t="n">
        <v>152</v>
      </c>
      <c r="F252" s="6" t="n">
        <f aca="true">TODAY()</f>
        <v>45979</v>
      </c>
      <c r="G252" s="7" t="n">
        <f aca="false">DATE(YEAR(H252),MONTH(H252),1)</f>
        <v>45931</v>
      </c>
      <c r="H252" s="7" t="n">
        <f aca="false">EOMONTH(F252,-1)</f>
        <v>45961</v>
      </c>
      <c r="I252" s="7" t="n">
        <f aca="false">F252</f>
        <v>45979</v>
      </c>
      <c r="J252" s="1" t="n">
        <v>2</v>
      </c>
      <c r="K252" s="5" t="s">
        <v>40</v>
      </c>
      <c r="L252" s="8" t="str">
        <f aca="false">IF(K252="","",RIGHT(K252,1))</f>
        <v>A</v>
      </c>
      <c r="M252" s="5" t="s">
        <v>54</v>
      </c>
      <c r="N252" s="5" t="s">
        <v>42</v>
      </c>
      <c r="O252" s="5" t="s">
        <v>43</v>
      </c>
      <c r="P252" s="8" t="str">
        <f aca="false">IF(K252="","",VLOOKUP(O252,CondicionReceptor!$B$2:$D$12,3,0))</f>
        <v>A;M;C</v>
      </c>
      <c r="Q252" s="5" t="s">
        <v>44</v>
      </c>
      <c r="R252" s="1" t="n">
        <v>27130053942</v>
      </c>
      <c r="S252" s="5" t="s">
        <v>233</v>
      </c>
      <c r="T252" s="1" t="str">
        <f aca="false">"Dom. Estudio "&amp;RANDBETWEEN(1,10000)</f>
        <v>Dom. Estudio 9224</v>
      </c>
      <c r="U252" s="1" t="str">
        <f aca="false">"Dom. Recep.  "&amp;RANDBETWEEN(1,10000)</f>
        <v>Dom. Recep.  4842</v>
      </c>
      <c r="V252" s="1" t="str">
        <f aca="false">"Honorarios "&amp;R252&amp;": "&amp;TEXT(G252,"mmm")&amp;" "&amp;YEAR(G252)&amp;" - "&amp;TEXT(H252,"mmm")&amp;" "&amp;YEAR(H252)</f>
        <v>Honorarios 27130053942: oct 2025 - oct 2025</v>
      </c>
      <c r="W252" s="9" t="n">
        <f aca="false">ROUND(RANDBETWEEN(100,5000)/100,0)</f>
        <v>10</v>
      </c>
      <c r="X252" s="9" t="n">
        <v>86863</v>
      </c>
      <c r="Z252" s="9" t="n">
        <f aca="false">ROUND(W252*X252-Y252,2)</f>
        <v>868630</v>
      </c>
      <c r="AA252" s="10" t="n">
        <v>0.21</v>
      </c>
      <c r="AB252" s="11" t="n">
        <f aca="false">ROUND(IFERROR(Z252*AA252,0),2)</f>
        <v>182412.3</v>
      </c>
      <c r="AC252" s="11" t="n">
        <f aca="false">AB252+Z252</f>
        <v>1051042.3</v>
      </c>
      <c r="AD252" s="5"/>
      <c r="AE252" s="12"/>
      <c r="AF252" s="12"/>
      <c r="AG252" s="13"/>
      <c r="AH252" s="12"/>
      <c r="AI252" s="12"/>
      <c r="AJ252" s="14"/>
      <c r="AK252" s="9" t="n">
        <f aca="false">AI252*AJ252</f>
        <v>0</v>
      </c>
      <c r="AM252" s="15" t="str">
        <f aca="false">+A252</f>
        <v>NO</v>
      </c>
      <c r="AN252" s="15" t="n">
        <f aca="false">+B252</f>
        <v>30650940667</v>
      </c>
      <c r="AO252" s="15" t="str">
        <f aca="false">+C252</f>
        <v>Bustos &amp; Hope SH</v>
      </c>
      <c r="AP252" s="15" t="str">
        <f aca="false">+D252</f>
        <v>Responsable Inscripto</v>
      </c>
      <c r="AQ252" s="15" t="n">
        <f aca="false">E252</f>
        <v>152</v>
      </c>
      <c r="AR252" s="15" t="str">
        <f aca="false">TEXT(DAY(F252),"00")&amp;"/"&amp;TEXT(MONTH(F252),"00")&amp;"/"&amp;YEAR(F252)</f>
        <v>18/11/2025</v>
      </c>
      <c r="AS252" s="15" t="str">
        <f aca="false">TEXT(DAY(G252),"00")&amp;"/"&amp;TEXT(MONTH(G252),"00")&amp;"/"&amp;YEAR(G252)</f>
        <v>01/10/2025</v>
      </c>
      <c r="AT252" s="15" t="str">
        <f aca="false">TEXT(DAY(H252),"00")&amp;"/"&amp;TEXT(MONTH(H252),"00")&amp;"/"&amp;YEAR(H252)</f>
        <v>31/10/2025</v>
      </c>
      <c r="AU252" s="15" t="str">
        <f aca="false">TEXT(DAY(I252),"00")&amp;"/"&amp;TEXT(MONTH(I252),"00")&amp;"/"&amp;YEAR(I252)</f>
        <v>18/11/2025</v>
      </c>
      <c r="AV252" s="15" t="n">
        <f aca="false">IF(J252="","",J252)</f>
        <v>2</v>
      </c>
      <c r="AW252" s="15" t="n">
        <f aca="false">IFERROR(VLOOKUP(K252,TiposComprobantes!$B$2:$C$37,2,0),"")</f>
        <v>1</v>
      </c>
      <c r="AX252" s="15" t="n">
        <f aca="false">IFERROR(VLOOKUP(M252,TipoConceptos!$B$2:$C$4,2,0),"")</f>
        <v>2</v>
      </c>
      <c r="AY252" s="15" t="str">
        <f aca="false">N252</f>
        <v>Cuenta Corriente</v>
      </c>
      <c r="AZ252" s="15" t="n">
        <f aca="false">IFERROR(VLOOKUP(O252,CondicionReceptor!$B$2:$C$12,2,0),0)</f>
        <v>1</v>
      </c>
      <c r="BA252" s="15" t="n">
        <f aca="false">IFERROR(VLOOKUP(Q252,TiposDocumentos!$B$2:$C$37,2,0),99)</f>
        <v>80</v>
      </c>
      <c r="BB252" s="15" t="n">
        <f aca="false">R252</f>
        <v>27130053942</v>
      </c>
      <c r="BC252" s="15" t="str">
        <f aca="false">IF(S252="","",S252)</f>
        <v>DIAZ LEAL HILDA GRACIELA</v>
      </c>
      <c r="BD252" s="15" t="str">
        <f aca="false">IF(T252="","",T252)</f>
        <v>Dom. Estudio 9224</v>
      </c>
      <c r="BE252" s="15" t="str">
        <f aca="false">IF(U252="","",U252)</f>
        <v>Dom. Recep.  4842</v>
      </c>
      <c r="BF252" s="15" t="str">
        <f aca="false">IF(V252="","",V252)</f>
        <v>Honorarios 27130053942: oct 2025 - oct 2025</v>
      </c>
      <c r="BG252" s="11" t="n">
        <f aca="false">IF(W252="","",W252)</f>
        <v>10</v>
      </c>
      <c r="BH252" s="11" t="n">
        <f aca="false">IF(X252="","",X252)</f>
        <v>86863</v>
      </c>
      <c r="BI252" s="15" t="n">
        <f aca="false">IF(Y252="",0,Y252)</f>
        <v>0</v>
      </c>
      <c r="BJ252" s="11" t="n">
        <f aca="false">IF(Z252="","",Z252)</f>
        <v>868630</v>
      </c>
      <c r="BK252" s="15" t="n">
        <f aca="false">VLOOKUP(AA252,TiposIVA!$B$2:$C$11,2,0)</f>
        <v>5</v>
      </c>
      <c r="BL252" s="11" t="n">
        <f aca="false">IF(AB252="","",AB252)</f>
        <v>182412.3</v>
      </c>
      <c r="BM252" s="11" t="n">
        <f aca="false">IF(AC252="","",AC252)</f>
        <v>1051042.3</v>
      </c>
      <c r="BN252" s="16" t="str">
        <f aca="false">IFERROR(VLOOKUP(AD252,TiposComprobantes!$B$2:$C$37,2,0),"")</f>
        <v/>
      </c>
      <c r="BO252" s="16" t="str">
        <f aca="false">IF(AE252="","",AE252)</f>
        <v/>
      </c>
      <c r="BP252" s="16" t="str">
        <f aca="false">IF(AF252="","",AF252)</f>
        <v/>
      </c>
      <c r="BQ252" s="16" t="str">
        <f aca="false">IFERROR(VLOOKUP(AG252,TiposTributos!$B$1:$C$12,2,0),"")</f>
        <v/>
      </c>
      <c r="BR252" s="16" t="str">
        <f aca="false">IF(AH252="","",AH252)</f>
        <v/>
      </c>
      <c r="BS252" s="11" t="n">
        <f aca="false">AI252</f>
        <v>0</v>
      </c>
      <c r="BT252" s="11" t="n">
        <f aca="false">AJ252*100</f>
        <v>0</v>
      </c>
      <c r="BU252" s="11" t="n">
        <f aca="false">AK252</f>
        <v>0</v>
      </c>
      <c r="BW252" s="15" t="str">
        <f aca="false">IF(F252="","",CONCATENATE(AM252,"|'",AN252,"'|'",AO252,"'|'",AP252,"'|'",AQ252,"'|'",AR252,"'|'",AS252,"'|'",AT252,"'|'",AU252,"'|",AV252,"|",AW252,"|",AX252,"|'",AY252,"'|",AZ252,"|",BA252,"|",BB252,"|'",BC252,"'|'",BD252,"'|'",BE252,"'|'",BF252,"'|",BG252,"|",BH252,"|",BI252,"|",BJ252,"|",BK252,"|",BL252,"|",BM252,"|",BN252,"|",BO252,"|",BP252,"|",BQ252,"|'",BR252,"'|",BS252,"|",BT252,"|",BU252))</f>
        <v>NO|'30650940667'|'Bustos &amp; Hope SH'|'Responsable Inscripto'|'152'|'18/11/2025'|'01/10/2025'|'31/10/2025'|'18/11/2025'|2|1|2|'Cuenta Corriente'|1|80|27130053942|'DIAZ LEAL HILDA GRACIELA'|'Dom. Estudio 9224'|'Dom. Recep.  4842'|'Honorarios 27130053942: oct 2025 - oct 2025'|10|86863|0|868630|5|182412,3|1051042,3|||||''|0|0|0</v>
      </c>
    </row>
    <row r="253" customFormat="false" ht="12.75" hidden="false" customHeight="false" outlineLevel="0" collapsed="false">
      <c r="A253" s="5" t="s">
        <v>88</v>
      </c>
      <c r="B253" s="1" t="n">
        <v>30650940667</v>
      </c>
      <c r="C253" s="5" t="s">
        <v>38</v>
      </c>
      <c r="D253" s="5" t="s">
        <v>39</v>
      </c>
      <c r="E253" s="1" t="n">
        <v>153</v>
      </c>
      <c r="F253" s="6" t="n">
        <f aca="true">TODAY()</f>
        <v>45979</v>
      </c>
      <c r="G253" s="7" t="n">
        <f aca="false">DATE(YEAR(H253),MONTH(H253),1)</f>
        <v>45931</v>
      </c>
      <c r="H253" s="7" t="n">
        <f aca="false">EOMONTH(F253,-1)</f>
        <v>45961</v>
      </c>
      <c r="I253" s="7" t="n">
        <f aca="false">F253</f>
        <v>45979</v>
      </c>
      <c r="J253" s="1" t="n">
        <v>2</v>
      </c>
      <c r="K253" s="5" t="s">
        <v>40</v>
      </c>
      <c r="L253" s="8" t="str">
        <f aca="false">IF(K253="","",RIGHT(K253,1))</f>
        <v>A</v>
      </c>
      <c r="M253" s="5" t="s">
        <v>54</v>
      </c>
      <c r="N253" s="5" t="s">
        <v>42</v>
      </c>
      <c r="O253" s="5" t="s">
        <v>128</v>
      </c>
      <c r="P253" s="8" t="str">
        <f aca="false">IF(K253="","",VLOOKUP(O253,CondicionReceptor!$B$2:$D$12,3,0))</f>
        <v>A;M;C</v>
      </c>
      <c r="Q253" s="5" t="s">
        <v>44</v>
      </c>
      <c r="R253" s="1" t="n">
        <v>27109797257</v>
      </c>
      <c r="S253" s="5" t="s">
        <v>234</v>
      </c>
      <c r="T253" s="1" t="str">
        <f aca="false">"Dom. Estudio "&amp;RANDBETWEEN(1,10000)</f>
        <v>Dom. Estudio 1268</v>
      </c>
      <c r="U253" s="1" t="str">
        <f aca="false">"Dom. Recep.  "&amp;RANDBETWEEN(1,10000)</f>
        <v>Dom. Recep.  9661</v>
      </c>
      <c r="V253" s="1" t="str">
        <f aca="false">"Honorarios "&amp;R253&amp;": "&amp;TEXT(G253,"mmm")&amp;" "&amp;YEAR(G253)&amp;" - "&amp;TEXT(H253,"mmm")&amp;" "&amp;YEAR(H253)</f>
        <v>Honorarios 27109797257: oct 2025 - oct 2025</v>
      </c>
      <c r="W253" s="9" t="n">
        <f aca="false">ROUND(RANDBETWEEN(100,5000)/100,0)</f>
        <v>7</v>
      </c>
      <c r="X253" s="9" t="n">
        <v>86863</v>
      </c>
      <c r="Z253" s="9" t="n">
        <f aca="false">ROUND(W253*X253-Y253,2)</f>
        <v>608041</v>
      </c>
      <c r="AA253" s="10" t="n">
        <v>0.21</v>
      </c>
      <c r="AB253" s="11" t="n">
        <f aca="false">ROUND(IFERROR(Z253*AA253,0),2)</f>
        <v>127688.61</v>
      </c>
      <c r="AC253" s="11" t="n">
        <f aca="false">AB253+Z253</f>
        <v>735729.61</v>
      </c>
      <c r="AD253" s="5"/>
      <c r="AE253" s="12"/>
      <c r="AF253" s="12"/>
      <c r="AG253" s="13"/>
      <c r="AH253" s="12"/>
      <c r="AI253" s="12"/>
      <c r="AJ253" s="14"/>
      <c r="AK253" s="9" t="n">
        <f aca="false">AI253*AJ253</f>
        <v>0</v>
      </c>
      <c r="AM253" s="15" t="str">
        <f aca="false">+A253</f>
        <v>NO</v>
      </c>
      <c r="AN253" s="15" t="n">
        <f aca="false">+B253</f>
        <v>30650940667</v>
      </c>
      <c r="AO253" s="15" t="str">
        <f aca="false">+C253</f>
        <v>Bustos &amp; Hope SH</v>
      </c>
      <c r="AP253" s="15" t="str">
        <f aca="false">+D253</f>
        <v>Responsable Inscripto</v>
      </c>
      <c r="AQ253" s="15" t="n">
        <f aca="false">E253</f>
        <v>153</v>
      </c>
      <c r="AR253" s="15" t="str">
        <f aca="false">TEXT(DAY(F253),"00")&amp;"/"&amp;TEXT(MONTH(F253),"00")&amp;"/"&amp;YEAR(F253)</f>
        <v>18/11/2025</v>
      </c>
      <c r="AS253" s="15" t="str">
        <f aca="false">TEXT(DAY(G253),"00")&amp;"/"&amp;TEXT(MONTH(G253),"00")&amp;"/"&amp;YEAR(G253)</f>
        <v>01/10/2025</v>
      </c>
      <c r="AT253" s="15" t="str">
        <f aca="false">TEXT(DAY(H253),"00")&amp;"/"&amp;TEXT(MONTH(H253),"00")&amp;"/"&amp;YEAR(H253)</f>
        <v>31/10/2025</v>
      </c>
      <c r="AU253" s="15" t="str">
        <f aca="false">TEXT(DAY(I253),"00")&amp;"/"&amp;TEXT(MONTH(I253),"00")&amp;"/"&amp;YEAR(I253)</f>
        <v>18/11/2025</v>
      </c>
      <c r="AV253" s="15" t="n">
        <f aca="false">IF(J253="","",J253)</f>
        <v>2</v>
      </c>
      <c r="AW253" s="15" t="n">
        <f aca="false">IFERROR(VLOOKUP(K253,TiposComprobantes!$B$2:$C$37,2,0),"")</f>
        <v>1</v>
      </c>
      <c r="AX253" s="15" t="n">
        <f aca="false">IFERROR(VLOOKUP(M253,TipoConceptos!$B$2:$C$4,2,0),"")</f>
        <v>2</v>
      </c>
      <c r="AY253" s="15" t="str">
        <f aca="false">N253</f>
        <v>Cuenta Corriente</v>
      </c>
      <c r="AZ253" s="15" t="n">
        <f aca="false">IFERROR(VLOOKUP(O253,CondicionReceptor!$B$2:$C$12,2,0),0)</f>
        <v>6</v>
      </c>
      <c r="BA253" s="15" t="n">
        <f aca="false">IFERROR(VLOOKUP(Q253,TiposDocumentos!$B$2:$C$37,2,0),99)</f>
        <v>80</v>
      </c>
      <c r="BB253" s="15" t="n">
        <f aca="false">R253</f>
        <v>27109797257</v>
      </c>
      <c r="BC253" s="15" t="str">
        <f aca="false">IF(S253="","",S253)</f>
        <v>SCOTTO OLGA MARIA</v>
      </c>
      <c r="BD253" s="15" t="str">
        <f aca="false">IF(T253="","",T253)</f>
        <v>Dom. Estudio 1268</v>
      </c>
      <c r="BE253" s="15" t="str">
        <f aca="false">IF(U253="","",U253)</f>
        <v>Dom. Recep.  9661</v>
      </c>
      <c r="BF253" s="15" t="str">
        <f aca="false">IF(V253="","",V253)</f>
        <v>Honorarios 27109797257: oct 2025 - oct 2025</v>
      </c>
      <c r="BG253" s="11" t="n">
        <f aca="false">IF(W253="","",W253)</f>
        <v>7</v>
      </c>
      <c r="BH253" s="11" t="n">
        <f aca="false">IF(X253="","",X253)</f>
        <v>86863</v>
      </c>
      <c r="BI253" s="15" t="n">
        <f aca="false">IF(Y253="",0,Y253)</f>
        <v>0</v>
      </c>
      <c r="BJ253" s="11" t="n">
        <f aca="false">IF(Z253="","",Z253)</f>
        <v>608041</v>
      </c>
      <c r="BK253" s="15" t="n">
        <f aca="false">VLOOKUP(AA253,TiposIVA!$B$2:$C$11,2,0)</f>
        <v>5</v>
      </c>
      <c r="BL253" s="11" t="n">
        <f aca="false">IF(AB253="","",AB253)</f>
        <v>127688.61</v>
      </c>
      <c r="BM253" s="11" t="n">
        <f aca="false">IF(AC253="","",AC253)</f>
        <v>735729.61</v>
      </c>
      <c r="BN253" s="16" t="str">
        <f aca="false">IFERROR(VLOOKUP(AD253,TiposComprobantes!$B$2:$C$37,2,0),"")</f>
        <v/>
      </c>
      <c r="BO253" s="16" t="str">
        <f aca="false">IF(AE253="","",AE253)</f>
        <v/>
      </c>
      <c r="BP253" s="16" t="str">
        <f aca="false">IF(AF253="","",AF253)</f>
        <v/>
      </c>
      <c r="BQ253" s="16" t="str">
        <f aca="false">IFERROR(VLOOKUP(AG253,TiposTributos!$B$1:$C$12,2,0),"")</f>
        <v/>
      </c>
      <c r="BR253" s="16" t="str">
        <f aca="false">IF(AH253="","",AH253)</f>
        <v/>
      </c>
      <c r="BS253" s="11" t="n">
        <f aca="false">AI253</f>
        <v>0</v>
      </c>
      <c r="BT253" s="11" t="n">
        <f aca="false">AJ253*100</f>
        <v>0</v>
      </c>
      <c r="BU253" s="11" t="n">
        <f aca="false">AK253</f>
        <v>0</v>
      </c>
      <c r="BW253" s="15" t="str">
        <f aca="false">IF(F253="","",CONCATENATE(AM253,"|'",AN253,"'|'",AO253,"'|'",AP253,"'|'",AQ253,"'|'",AR253,"'|'",AS253,"'|'",AT253,"'|'",AU253,"'|",AV253,"|",AW253,"|",AX253,"|'",AY253,"'|",AZ253,"|",BA253,"|",BB253,"|'",BC253,"'|'",BD253,"'|'",BE253,"'|'",BF253,"'|",BG253,"|",BH253,"|",BI253,"|",BJ253,"|",BK253,"|",BL253,"|",BM253,"|",BN253,"|",BO253,"|",BP253,"|",BQ253,"|'",BR253,"'|",BS253,"|",BT253,"|",BU253))</f>
        <v>NO|'30650940667'|'Bustos &amp; Hope SH'|'Responsable Inscripto'|'153'|'18/11/2025'|'01/10/2025'|'31/10/2025'|'18/11/2025'|2|1|2|'Cuenta Corriente'|6|80|27109797257|'SCOTTO OLGA MARIA'|'Dom. Estudio 1268'|'Dom. Recep.  9661'|'Honorarios 27109797257: oct 2025 - oct 2025'|7|86863|0|608041|5|127688,61|735729,61|||||''|0|0|0</v>
      </c>
    </row>
    <row r="254" customFormat="false" ht="12.75" hidden="false" customHeight="false" outlineLevel="0" collapsed="false">
      <c r="A254" s="5" t="s">
        <v>88</v>
      </c>
      <c r="B254" s="1" t="n">
        <v>30650940667</v>
      </c>
      <c r="C254" s="5" t="s">
        <v>38</v>
      </c>
      <c r="D254" s="5" t="s">
        <v>39</v>
      </c>
      <c r="E254" s="1" t="n">
        <v>154</v>
      </c>
      <c r="F254" s="6" t="n">
        <f aca="true">TODAY()</f>
        <v>45979</v>
      </c>
      <c r="G254" s="7" t="n">
        <f aca="false">DATE(YEAR(H254),MONTH(H254),1)</f>
        <v>45931</v>
      </c>
      <c r="H254" s="7" t="n">
        <f aca="false">EOMONTH(F254,-1)</f>
        <v>45961</v>
      </c>
      <c r="I254" s="7" t="n">
        <f aca="false">F254</f>
        <v>45979</v>
      </c>
      <c r="J254" s="1" t="n">
        <v>2</v>
      </c>
      <c r="K254" s="5" t="s">
        <v>40</v>
      </c>
      <c r="L254" s="8" t="str">
        <f aca="false">IF(K254="","",RIGHT(K254,1))</f>
        <v>A</v>
      </c>
      <c r="M254" s="5" t="s">
        <v>54</v>
      </c>
      <c r="N254" s="5" t="s">
        <v>42</v>
      </c>
      <c r="O254" s="5" t="s">
        <v>43</v>
      </c>
      <c r="P254" s="8" t="str">
        <f aca="false">IF(K254="","",VLOOKUP(O254,CondicionReceptor!$B$2:$D$12,3,0))</f>
        <v>A;M;C</v>
      </c>
      <c r="Q254" s="5" t="s">
        <v>44</v>
      </c>
      <c r="R254" s="1" t="n">
        <v>27068286323</v>
      </c>
      <c r="S254" s="5" t="s">
        <v>111</v>
      </c>
      <c r="T254" s="1" t="str">
        <f aca="false">"Dom. Estudio "&amp;RANDBETWEEN(1,10000)</f>
        <v>Dom. Estudio 4801</v>
      </c>
      <c r="U254" s="1" t="str">
        <f aca="false">"Dom. Recep.  "&amp;RANDBETWEEN(1,10000)</f>
        <v>Dom. Recep.  1664</v>
      </c>
      <c r="V254" s="1" t="str">
        <f aca="false">"Honorarios "&amp;R254&amp;": "&amp;TEXT(G254,"mmm")&amp;" "&amp;YEAR(G254)&amp;" - "&amp;TEXT(H254,"mmm")&amp;" "&amp;YEAR(H254)</f>
        <v>Honorarios 27068286323: oct 2025 - oct 2025</v>
      </c>
      <c r="W254" s="9" t="n">
        <f aca="false">ROUND(RANDBETWEEN(100,5000)/100,0)</f>
        <v>46</v>
      </c>
      <c r="X254" s="9" t="n">
        <v>86863</v>
      </c>
      <c r="Z254" s="9" t="n">
        <f aca="false">ROUND(W254*X254-Y254,2)</f>
        <v>3995698</v>
      </c>
      <c r="AA254" s="10" t="n">
        <v>0.21</v>
      </c>
      <c r="AB254" s="11" t="n">
        <f aca="false">ROUND(IFERROR(Z254*AA254,0),2)</f>
        <v>839096.58</v>
      </c>
      <c r="AC254" s="11" t="n">
        <f aca="false">AB254+Z254</f>
        <v>4834794.58</v>
      </c>
      <c r="AD254" s="5"/>
      <c r="AE254" s="12"/>
      <c r="AF254" s="12"/>
      <c r="AG254" s="13"/>
      <c r="AH254" s="12"/>
      <c r="AI254" s="12"/>
      <c r="AJ254" s="14"/>
      <c r="AK254" s="9" t="n">
        <f aca="false">AI254*AJ254</f>
        <v>0</v>
      </c>
      <c r="AM254" s="15" t="str">
        <f aca="false">+A254</f>
        <v>NO</v>
      </c>
      <c r="AN254" s="15" t="n">
        <f aca="false">+B254</f>
        <v>30650940667</v>
      </c>
      <c r="AO254" s="15" t="str">
        <f aca="false">+C254</f>
        <v>Bustos &amp; Hope SH</v>
      </c>
      <c r="AP254" s="15" t="str">
        <f aca="false">+D254</f>
        <v>Responsable Inscripto</v>
      </c>
      <c r="AQ254" s="15" t="n">
        <f aca="false">E254</f>
        <v>154</v>
      </c>
      <c r="AR254" s="15" t="str">
        <f aca="false">TEXT(DAY(F254),"00")&amp;"/"&amp;TEXT(MONTH(F254),"00")&amp;"/"&amp;YEAR(F254)</f>
        <v>18/11/2025</v>
      </c>
      <c r="AS254" s="15" t="str">
        <f aca="false">TEXT(DAY(G254),"00")&amp;"/"&amp;TEXT(MONTH(G254),"00")&amp;"/"&amp;YEAR(G254)</f>
        <v>01/10/2025</v>
      </c>
      <c r="AT254" s="15" t="str">
        <f aca="false">TEXT(DAY(H254),"00")&amp;"/"&amp;TEXT(MONTH(H254),"00")&amp;"/"&amp;YEAR(H254)</f>
        <v>31/10/2025</v>
      </c>
      <c r="AU254" s="15" t="str">
        <f aca="false">TEXT(DAY(I254),"00")&amp;"/"&amp;TEXT(MONTH(I254),"00")&amp;"/"&amp;YEAR(I254)</f>
        <v>18/11/2025</v>
      </c>
      <c r="AV254" s="15" t="n">
        <f aca="false">IF(J254="","",J254)</f>
        <v>2</v>
      </c>
      <c r="AW254" s="15" t="n">
        <f aca="false">IFERROR(VLOOKUP(K254,TiposComprobantes!$B$2:$C$37,2,0),"")</f>
        <v>1</v>
      </c>
      <c r="AX254" s="15" t="n">
        <f aca="false">IFERROR(VLOOKUP(M254,TipoConceptos!$B$2:$C$4,2,0),"")</f>
        <v>2</v>
      </c>
      <c r="AY254" s="15" t="str">
        <f aca="false">N254</f>
        <v>Cuenta Corriente</v>
      </c>
      <c r="AZ254" s="15" t="n">
        <f aca="false">IFERROR(VLOOKUP(O254,CondicionReceptor!$B$2:$C$12,2,0),0)</f>
        <v>1</v>
      </c>
      <c r="BA254" s="15" t="n">
        <f aca="false">IFERROR(VLOOKUP(Q254,TiposDocumentos!$B$2:$C$37,2,0),99)</f>
        <v>80</v>
      </c>
      <c r="BB254" s="15" t="n">
        <f aca="false">R254</f>
        <v>27068286323</v>
      </c>
      <c r="BC254" s="15" t="str">
        <f aca="false">IF(S254="","",S254)</f>
        <v>SEMILLA ELVIES MERCEDES</v>
      </c>
      <c r="BD254" s="15" t="str">
        <f aca="false">IF(T254="","",T254)</f>
        <v>Dom. Estudio 4801</v>
      </c>
      <c r="BE254" s="15" t="str">
        <f aca="false">IF(U254="","",U254)</f>
        <v>Dom. Recep.  1664</v>
      </c>
      <c r="BF254" s="15" t="str">
        <f aca="false">IF(V254="","",V254)</f>
        <v>Honorarios 27068286323: oct 2025 - oct 2025</v>
      </c>
      <c r="BG254" s="11" t="n">
        <f aca="false">IF(W254="","",W254)</f>
        <v>46</v>
      </c>
      <c r="BH254" s="11" t="n">
        <f aca="false">IF(X254="","",X254)</f>
        <v>86863</v>
      </c>
      <c r="BI254" s="15" t="n">
        <f aca="false">IF(Y254="",0,Y254)</f>
        <v>0</v>
      </c>
      <c r="BJ254" s="11" t="n">
        <f aca="false">IF(Z254="","",Z254)</f>
        <v>3995698</v>
      </c>
      <c r="BK254" s="15" t="n">
        <f aca="false">VLOOKUP(AA254,TiposIVA!$B$2:$C$11,2,0)</f>
        <v>5</v>
      </c>
      <c r="BL254" s="11" t="n">
        <f aca="false">IF(AB254="","",AB254)</f>
        <v>839096.58</v>
      </c>
      <c r="BM254" s="11" t="n">
        <f aca="false">IF(AC254="","",AC254)</f>
        <v>4834794.58</v>
      </c>
      <c r="BN254" s="16" t="str">
        <f aca="false">IFERROR(VLOOKUP(AD254,TiposComprobantes!$B$2:$C$37,2,0),"")</f>
        <v/>
      </c>
      <c r="BO254" s="16" t="str">
        <f aca="false">IF(AE254="","",AE254)</f>
        <v/>
      </c>
      <c r="BP254" s="16" t="str">
        <f aca="false">IF(AF254="","",AF254)</f>
        <v/>
      </c>
      <c r="BQ254" s="16" t="str">
        <f aca="false">IFERROR(VLOOKUP(AG254,TiposTributos!$B$1:$C$12,2,0),"")</f>
        <v/>
      </c>
      <c r="BR254" s="16" t="str">
        <f aca="false">IF(AH254="","",AH254)</f>
        <v/>
      </c>
      <c r="BS254" s="11" t="n">
        <f aca="false">AI254</f>
        <v>0</v>
      </c>
      <c r="BT254" s="11" t="n">
        <f aca="false">AJ254*100</f>
        <v>0</v>
      </c>
      <c r="BU254" s="11" t="n">
        <f aca="false">AK254</f>
        <v>0</v>
      </c>
      <c r="BW254" s="15" t="str">
        <f aca="false">IF(F254="","",CONCATENATE(AM254,"|'",AN254,"'|'",AO254,"'|'",AP254,"'|'",AQ254,"'|'",AR254,"'|'",AS254,"'|'",AT254,"'|'",AU254,"'|",AV254,"|",AW254,"|",AX254,"|'",AY254,"'|",AZ254,"|",BA254,"|",BB254,"|'",BC254,"'|'",BD254,"'|'",BE254,"'|'",BF254,"'|",BG254,"|",BH254,"|",BI254,"|",BJ254,"|",BK254,"|",BL254,"|",BM254,"|",BN254,"|",BO254,"|",BP254,"|",BQ254,"|'",BR254,"'|",BS254,"|",BT254,"|",BU254))</f>
        <v>NO|'30650940667'|'Bustos &amp; Hope SH'|'Responsable Inscripto'|'154'|'18/11/2025'|'01/10/2025'|'31/10/2025'|'18/11/2025'|2|1|2|'Cuenta Corriente'|1|80|27068286323|'SEMILLA ELVIES MERCEDES'|'Dom. Estudio 4801'|'Dom. Recep.  1664'|'Honorarios 27068286323: oct 2025 - oct 2025'|46|86863|0|3995698|5|839096,58|4834794,58|||||''|0|0|0</v>
      </c>
    </row>
    <row r="255" customFormat="false" ht="12.75" hidden="false" customHeight="false" outlineLevel="0" collapsed="false">
      <c r="A255" s="5" t="s">
        <v>88</v>
      </c>
      <c r="B255" s="1" t="n">
        <v>30650940667</v>
      </c>
      <c r="C255" s="5" t="s">
        <v>38</v>
      </c>
      <c r="D255" s="5" t="s">
        <v>39</v>
      </c>
      <c r="E255" s="1" t="n">
        <v>155</v>
      </c>
      <c r="F255" s="6" t="n">
        <f aca="true">TODAY()</f>
        <v>45979</v>
      </c>
      <c r="G255" s="7" t="n">
        <f aca="false">DATE(YEAR(H255),MONTH(H255),1)</f>
        <v>45931</v>
      </c>
      <c r="H255" s="7" t="n">
        <f aca="false">EOMONTH(F255,-1)</f>
        <v>45961</v>
      </c>
      <c r="I255" s="7" t="n">
        <f aca="false">F255</f>
        <v>45979</v>
      </c>
      <c r="J255" s="1" t="n">
        <v>2</v>
      </c>
      <c r="K255" s="5" t="s">
        <v>40</v>
      </c>
      <c r="L255" s="8" t="str">
        <f aca="false">IF(K255="","",RIGHT(K255,1))</f>
        <v>A</v>
      </c>
      <c r="M255" s="5" t="s">
        <v>54</v>
      </c>
      <c r="N255" s="5" t="s">
        <v>42</v>
      </c>
      <c r="O255" s="5" t="s">
        <v>128</v>
      </c>
      <c r="P255" s="8" t="str">
        <f aca="false">IF(K255="","",VLOOKUP(O255,CondicionReceptor!$B$2:$D$12,3,0))</f>
        <v>A;M;C</v>
      </c>
      <c r="Q255" s="5" t="s">
        <v>44</v>
      </c>
      <c r="R255" s="1" t="n">
        <v>27067089680</v>
      </c>
      <c r="S255" s="5" t="s">
        <v>235</v>
      </c>
      <c r="T255" s="1" t="str">
        <f aca="false">"Dom. Estudio "&amp;RANDBETWEEN(1,10000)</f>
        <v>Dom. Estudio 252</v>
      </c>
      <c r="U255" s="1" t="str">
        <f aca="false">"Dom. Recep.  "&amp;RANDBETWEEN(1,10000)</f>
        <v>Dom. Recep.  2264</v>
      </c>
      <c r="V255" s="1" t="str">
        <f aca="false">"Honorarios "&amp;R255&amp;": "&amp;TEXT(G255,"mmm")&amp;" "&amp;YEAR(G255)&amp;" - "&amp;TEXT(H255,"mmm")&amp;" "&amp;YEAR(H255)</f>
        <v>Honorarios 27067089680: oct 2025 - oct 2025</v>
      </c>
      <c r="W255" s="9" t="n">
        <f aca="false">ROUND(RANDBETWEEN(100,5000)/100,0)</f>
        <v>13</v>
      </c>
      <c r="X255" s="9" t="n">
        <v>86863</v>
      </c>
      <c r="Z255" s="9" t="n">
        <f aca="false">ROUND(W255*X255-Y255,2)</f>
        <v>1129219</v>
      </c>
      <c r="AA255" s="10" t="n">
        <v>0.21</v>
      </c>
      <c r="AB255" s="11" t="n">
        <f aca="false">ROUND(IFERROR(Z255*AA255,0),2)</f>
        <v>237135.99</v>
      </c>
      <c r="AC255" s="11" t="n">
        <f aca="false">AB255+Z255</f>
        <v>1366354.99</v>
      </c>
      <c r="AD255" s="5"/>
      <c r="AE255" s="12"/>
      <c r="AF255" s="12"/>
      <c r="AG255" s="13"/>
      <c r="AH255" s="12"/>
      <c r="AI255" s="12"/>
      <c r="AJ255" s="14"/>
      <c r="AK255" s="9" t="n">
        <f aca="false">AI255*AJ255</f>
        <v>0</v>
      </c>
      <c r="AM255" s="15" t="str">
        <f aca="false">+A255</f>
        <v>NO</v>
      </c>
      <c r="AN255" s="15" t="n">
        <f aca="false">+B255</f>
        <v>30650940667</v>
      </c>
      <c r="AO255" s="15" t="str">
        <f aca="false">+C255</f>
        <v>Bustos &amp; Hope SH</v>
      </c>
      <c r="AP255" s="15" t="str">
        <f aca="false">+D255</f>
        <v>Responsable Inscripto</v>
      </c>
      <c r="AQ255" s="15" t="n">
        <f aca="false">E255</f>
        <v>155</v>
      </c>
      <c r="AR255" s="15" t="str">
        <f aca="false">TEXT(DAY(F255),"00")&amp;"/"&amp;TEXT(MONTH(F255),"00")&amp;"/"&amp;YEAR(F255)</f>
        <v>18/11/2025</v>
      </c>
      <c r="AS255" s="15" t="str">
        <f aca="false">TEXT(DAY(G255),"00")&amp;"/"&amp;TEXT(MONTH(G255),"00")&amp;"/"&amp;YEAR(G255)</f>
        <v>01/10/2025</v>
      </c>
      <c r="AT255" s="15" t="str">
        <f aca="false">TEXT(DAY(H255),"00")&amp;"/"&amp;TEXT(MONTH(H255),"00")&amp;"/"&amp;YEAR(H255)</f>
        <v>31/10/2025</v>
      </c>
      <c r="AU255" s="15" t="str">
        <f aca="false">TEXT(DAY(I255),"00")&amp;"/"&amp;TEXT(MONTH(I255),"00")&amp;"/"&amp;YEAR(I255)</f>
        <v>18/11/2025</v>
      </c>
      <c r="AV255" s="15" t="n">
        <f aca="false">IF(J255="","",J255)</f>
        <v>2</v>
      </c>
      <c r="AW255" s="15" t="n">
        <f aca="false">IFERROR(VLOOKUP(K255,TiposComprobantes!$B$2:$C$37,2,0),"")</f>
        <v>1</v>
      </c>
      <c r="AX255" s="15" t="n">
        <f aca="false">IFERROR(VLOOKUP(M255,TipoConceptos!$B$2:$C$4,2,0),"")</f>
        <v>2</v>
      </c>
      <c r="AY255" s="15" t="str">
        <f aca="false">N255</f>
        <v>Cuenta Corriente</v>
      </c>
      <c r="AZ255" s="15" t="n">
        <f aca="false">IFERROR(VLOOKUP(O255,CondicionReceptor!$B$2:$C$12,2,0),0)</f>
        <v>6</v>
      </c>
      <c r="BA255" s="15" t="n">
        <f aca="false">IFERROR(VLOOKUP(Q255,TiposDocumentos!$B$2:$C$37,2,0),99)</f>
        <v>80</v>
      </c>
      <c r="BB255" s="15" t="n">
        <f aca="false">R255</f>
        <v>27067089680</v>
      </c>
      <c r="BC255" s="15" t="str">
        <f aca="false">IF(S255="","",S255)</f>
        <v>SESMERO DORA TERESITA</v>
      </c>
      <c r="BD255" s="15" t="str">
        <f aca="false">IF(T255="","",T255)</f>
        <v>Dom. Estudio 252</v>
      </c>
      <c r="BE255" s="15" t="str">
        <f aca="false">IF(U255="","",U255)</f>
        <v>Dom. Recep.  2264</v>
      </c>
      <c r="BF255" s="15" t="str">
        <f aca="false">IF(V255="","",V255)</f>
        <v>Honorarios 27067089680: oct 2025 - oct 2025</v>
      </c>
      <c r="BG255" s="11" t="n">
        <f aca="false">IF(W255="","",W255)</f>
        <v>13</v>
      </c>
      <c r="BH255" s="11" t="n">
        <f aca="false">IF(X255="","",X255)</f>
        <v>86863</v>
      </c>
      <c r="BI255" s="15" t="n">
        <f aca="false">IF(Y255="",0,Y255)</f>
        <v>0</v>
      </c>
      <c r="BJ255" s="11" t="n">
        <f aca="false">IF(Z255="","",Z255)</f>
        <v>1129219</v>
      </c>
      <c r="BK255" s="15" t="n">
        <f aca="false">VLOOKUP(AA255,TiposIVA!$B$2:$C$11,2,0)</f>
        <v>5</v>
      </c>
      <c r="BL255" s="11" t="n">
        <f aca="false">IF(AB255="","",AB255)</f>
        <v>237135.99</v>
      </c>
      <c r="BM255" s="11" t="n">
        <f aca="false">IF(AC255="","",AC255)</f>
        <v>1366354.99</v>
      </c>
      <c r="BN255" s="16" t="str">
        <f aca="false">IFERROR(VLOOKUP(AD255,TiposComprobantes!$B$2:$C$37,2,0),"")</f>
        <v/>
      </c>
      <c r="BO255" s="16" t="str">
        <f aca="false">IF(AE255="","",AE255)</f>
        <v/>
      </c>
      <c r="BP255" s="16" t="str">
        <f aca="false">IF(AF255="","",AF255)</f>
        <v/>
      </c>
      <c r="BQ255" s="16" t="str">
        <f aca="false">IFERROR(VLOOKUP(AG255,TiposTributos!$B$1:$C$12,2,0),"")</f>
        <v/>
      </c>
      <c r="BR255" s="16" t="str">
        <f aca="false">IF(AH255="","",AH255)</f>
        <v/>
      </c>
      <c r="BS255" s="11" t="n">
        <f aca="false">AI255</f>
        <v>0</v>
      </c>
      <c r="BT255" s="11" t="n">
        <f aca="false">AJ255*100</f>
        <v>0</v>
      </c>
      <c r="BU255" s="11" t="n">
        <f aca="false">AK255</f>
        <v>0</v>
      </c>
      <c r="BW255" s="15" t="str">
        <f aca="false">IF(F255="","",CONCATENATE(AM255,"|'",AN255,"'|'",AO255,"'|'",AP255,"'|'",AQ255,"'|'",AR255,"'|'",AS255,"'|'",AT255,"'|'",AU255,"'|",AV255,"|",AW255,"|",AX255,"|'",AY255,"'|",AZ255,"|",BA255,"|",BB255,"|'",BC255,"'|'",BD255,"'|'",BE255,"'|'",BF255,"'|",BG255,"|",BH255,"|",BI255,"|",BJ255,"|",BK255,"|",BL255,"|",BM255,"|",BN255,"|",BO255,"|",BP255,"|",BQ255,"|'",BR255,"'|",BS255,"|",BT255,"|",BU255))</f>
        <v>NO|'30650940667'|'Bustos &amp; Hope SH'|'Responsable Inscripto'|'155'|'18/11/2025'|'01/10/2025'|'31/10/2025'|'18/11/2025'|2|1|2|'Cuenta Corriente'|6|80|27067089680|'SESMERO DORA TERESITA'|'Dom. Estudio 252'|'Dom. Recep.  2264'|'Honorarios 27067089680: oct 2025 - oct 2025'|13|86863|0|1129219|5|237135,99|1366354,99|||||''|0|0|0</v>
      </c>
    </row>
    <row r="256" customFormat="false" ht="12.75" hidden="false" customHeight="false" outlineLevel="0" collapsed="false">
      <c r="A256" s="5" t="s">
        <v>88</v>
      </c>
      <c r="B256" s="1" t="n">
        <v>30650940667</v>
      </c>
      <c r="C256" s="5" t="s">
        <v>38</v>
      </c>
      <c r="D256" s="5" t="s">
        <v>39</v>
      </c>
      <c r="E256" s="1" t="n">
        <v>156</v>
      </c>
      <c r="F256" s="6" t="n">
        <f aca="true">TODAY()</f>
        <v>45979</v>
      </c>
      <c r="G256" s="7" t="n">
        <f aca="false">DATE(YEAR(H256),MONTH(H256),1)</f>
        <v>45931</v>
      </c>
      <c r="H256" s="7" t="n">
        <f aca="false">EOMONTH(F256,-1)</f>
        <v>45961</v>
      </c>
      <c r="I256" s="7" t="n">
        <f aca="false">F256</f>
        <v>45979</v>
      </c>
      <c r="J256" s="1" t="n">
        <v>2</v>
      </c>
      <c r="K256" s="5" t="s">
        <v>40</v>
      </c>
      <c r="L256" s="8" t="str">
        <f aca="false">IF(K256="","",RIGHT(K256,1))</f>
        <v>A</v>
      </c>
      <c r="M256" s="5" t="s">
        <v>54</v>
      </c>
      <c r="N256" s="5" t="s">
        <v>42</v>
      </c>
      <c r="O256" s="5" t="s">
        <v>43</v>
      </c>
      <c r="P256" s="8" t="str">
        <f aca="false">IF(K256="","",VLOOKUP(O256,CondicionReceptor!$B$2:$D$12,3,0))</f>
        <v>A;M;C</v>
      </c>
      <c r="Q256" s="5" t="s">
        <v>44</v>
      </c>
      <c r="R256" s="1" t="n">
        <v>23149462074</v>
      </c>
      <c r="S256" s="5" t="s">
        <v>236</v>
      </c>
      <c r="T256" s="1" t="str">
        <f aca="false">"Dom. Estudio "&amp;RANDBETWEEN(1,10000)</f>
        <v>Dom. Estudio 8143</v>
      </c>
      <c r="U256" s="1" t="str">
        <f aca="false">"Dom. Recep.  "&amp;RANDBETWEEN(1,10000)</f>
        <v>Dom. Recep.  5230</v>
      </c>
      <c r="V256" s="1" t="str">
        <f aca="false">"Honorarios "&amp;R256&amp;": "&amp;TEXT(G256,"mmm")&amp;" "&amp;YEAR(G256)&amp;" - "&amp;TEXT(H256,"mmm")&amp;" "&amp;YEAR(H256)</f>
        <v>Honorarios 23149462074: oct 2025 - oct 2025</v>
      </c>
      <c r="W256" s="9" t="n">
        <f aca="false">ROUND(RANDBETWEEN(100,5000)/100,0)</f>
        <v>30</v>
      </c>
      <c r="X256" s="9" t="n">
        <v>86863</v>
      </c>
      <c r="Z256" s="9" t="n">
        <f aca="false">ROUND(W256*X256-Y256,2)</f>
        <v>2605890</v>
      </c>
      <c r="AA256" s="10" t="n">
        <v>0.21</v>
      </c>
      <c r="AB256" s="11" t="n">
        <f aca="false">ROUND(IFERROR(Z256*AA256,0),2)</f>
        <v>547236.9</v>
      </c>
      <c r="AC256" s="11" t="n">
        <f aca="false">AB256+Z256</f>
        <v>3153126.9</v>
      </c>
      <c r="AD256" s="5"/>
      <c r="AE256" s="12"/>
      <c r="AF256" s="12"/>
      <c r="AG256" s="13"/>
      <c r="AH256" s="12"/>
      <c r="AI256" s="12"/>
      <c r="AJ256" s="14"/>
      <c r="AK256" s="9" t="n">
        <f aca="false">AI256*AJ256</f>
        <v>0</v>
      </c>
      <c r="AM256" s="15" t="str">
        <f aca="false">+A256</f>
        <v>NO</v>
      </c>
      <c r="AN256" s="15" t="n">
        <f aca="false">+B256</f>
        <v>30650940667</v>
      </c>
      <c r="AO256" s="15" t="str">
        <f aca="false">+C256</f>
        <v>Bustos &amp; Hope SH</v>
      </c>
      <c r="AP256" s="15" t="str">
        <f aca="false">+D256</f>
        <v>Responsable Inscripto</v>
      </c>
      <c r="AQ256" s="15" t="n">
        <f aca="false">E256</f>
        <v>156</v>
      </c>
      <c r="AR256" s="15" t="str">
        <f aca="false">TEXT(DAY(F256),"00")&amp;"/"&amp;TEXT(MONTH(F256),"00")&amp;"/"&amp;YEAR(F256)</f>
        <v>18/11/2025</v>
      </c>
      <c r="AS256" s="15" t="str">
        <f aca="false">TEXT(DAY(G256),"00")&amp;"/"&amp;TEXT(MONTH(G256),"00")&amp;"/"&amp;YEAR(G256)</f>
        <v>01/10/2025</v>
      </c>
      <c r="AT256" s="15" t="str">
        <f aca="false">TEXT(DAY(H256),"00")&amp;"/"&amp;TEXT(MONTH(H256),"00")&amp;"/"&amp;YEAR(H256)</f>
        <v>31/10/2025</v>
      </c>
      <c r="AU256" s="15" t="str">
        <f aca="false">TEXT(DAY(I256),"00")&amp;"/"&amp;TEXT(MONTH(I256),"00")&amp;"/"&amp;YEAR(I256)</f>
        <v>18/11/2025</v>
      </c>
      <c r="AV256" s="15" t="n">
        <f aca="false">IF(J256="","",J256)</f>
        <v>2</v>
      </c>
      <c r="AW256" s="15" t="n">
        <f aca="false">IFERROR(VLOOKUP(K256,TiposComprobantes!$B$2:$C$37,2,0),"")</f>
        <v>1</v>
      </c>
      <c r="AX256" s="15" t="n">
        <f aca="false">IFERROR(VLOOKUP(M256,TipoConceptos!$B$2:$C$4,2,0),"")</f>
        <v>2</v>
      </c>
      <c r="AY256" s="15" t="str">
        <f aca="false">N256</f>
        <v>Cuenta Corriente</v>
      </c>
      <c r="AZ256" s="15" t="n">
        <f aca="false">IFERROR(VLOOKUP(O256,CondicionReceptor!$B$2:$C$12,2,0),0)</f>
        <v>1</v>
      </c>
      <c r="BA256" s="15" t="n">
        <f aca="false">IFERROR(VLOOKUP(Q256,TiposDocumentos!$B$2:$C$37,2,0),99)</f>
        <v>80</v>
      </c>
      <c r="BB256" s="15" t="n">
        <f aca="false">R256</f>
        <v>23149462074</v>
      </c>
      <c r="BC256" s="15" t="str">
        <f aca="false">IF(S256="","",S256)</f>
        <v>SESMERO MARIA GABRIELA</v>
      </c>
      <c r="BD256" s="15" t="str">
        <f aca="false">IF(T256="","",T256)</f>
        <v>Dom. Estudio 8143</v>
      </c>
      <c r="BE256" s="15" t="str">
        <f aca="false">IF(U256="","",U256)</f>
        <v>Dom. Recep.  5230</v>
      </c>
      <c r="BF256" s="15" t="str">
        <f aca="false">IF(V256="","",V256)</f>
        <v>Honorarios 23149462074: oct 2025 - oct 2025</v>
      </c>
      <c r="BG256" s="11" t="n">
        <f aca="false">IF(W256="","",W256)</f>
        <v>30</v>
      </c>
      <c r="BH256" s="11" t="n">
        <f aca="false">IF(X256="","",X256)</f>
        <v>86863</v>
      </c>
      <c r="BI256" s="15" t="n">
        <f aca="false">IF(Y256="",0,Y256)</f>
        <v>0</v>
      </c>
      <c r="BJ256" s="11" t="n">
        <f aca="false">IF(Z256="","",Z256)</f>
        <v>2605890</v>
      </c>
      <c r="BK256" s="15" t="n">
        <f aca="false">VLOOKUP(AA256,TiposIVA!$B$2:$C$11,2,0)</f>
        <v>5</v>
      </c>
      <c r="BL256" s="11" t="n">
        <f aca="false">IF(AB256="","",AB256)</f>
        <v>547236.9</v>
      </c>
      <c r="BM256" s="11" t="n">
        <f aca="false">IF(AC256="","",AC256)</f>
        <v>3153126.9</v>
      </c>
      <c r="BN256" s="16" t="str">
        <f aca="false">IFERROR(VLOOKUP(AD256,TiposComprobantes!$B$2:$C$37,2,0),"")</f>
        <v/>
      </c>
      <c r="BO256" s="16" t="str">
        <f aca="false">IF(AE256="","",AE256)</f>
        <v/>
      </c>
      <c r="BP256" s="16" t="str">
        <f aca="false">IF(AF256="","",AF256)</f>
        <v/>
      </c>
      <c r="BQ256" s="16" t="str">
        <f aca="false">IFERROR(VLOOKUP(AG256,TiposTributos!$B$1:$C$12,2,0),"")</f>
        <v/>
      </c>
      <c r="BR256" s="16" t="str">
        <f aca="false">IF(AH256="","",AH256)</f>
        <v/>
      </c>
      <c r="BS256" s="11" t="n">
        <f aca="false">AI256</f>
        <v>0</v>
      </c>
      <c r="BT256" s="11" t="n">
        <f aca="false">AJ256*100</f>
        <v>0</v>
      </c>
      <c r="BU256" s="11" t="n">
        <f aca="false">AK256</f>
        <v>0</v>
      </c>
      <c r="BW256" s="15" t="str">
        <f aca="false">IF(F256="","",CONCATENATE(AM256,"|'",AN256,"'|'",AO256,"'|'",AP256,"'|'",AQ256,"'|'",AR256,"'|'",AS256,"'|'",AT256,"'|'",AU256,"'|",AV256,"|",AW256,"|",AX256,"|'",AY256,"'|",AZ256,"|",BA256,"|",BB256,"|'",BC256,"'|'",BD256,"'|'",BE256,"'|'",BF256,"'|",BG256,"|",BH256,"|",BI256,"|",BJ256,"|",BK256,"|",BL256,"|",BM256,"|",BN256,"|",BO256,"|",BP256,"|",BQ256,"|'",BR256,"'|",BS256,"|",BT256,"|",BU256))</f>
        <v>NO|'30650940667'|'Bustos &amp; Hope SH'|'Responsable Inscripto'|'156'|'18/11/2025'|'01/10/2025'|'31/10/2025'|'18/11/2025'|2|1|2|'Cuenta Corriente'|1|80|23149462074|'SESMERO MARIA GABRIELA'|'Dom. Estudio 8143'|'Dom. Recep.  5230'|'Honorarios 23149462074: oct 2025 - oct 2025'|30|86863|0|2605890|5|547236,9|3153126,9|||||''|0|0|0</v>
      </c>
    </row>
    <row r="257" customFormat="false" ht="12.75" hidden="false" customHeight="false" outlineLevel="0" collapsed="false">
      <c r="A257" s="5" t="s">
        <v>88</v>
      </c>
      <c r="B257" s="1" t="n">
        <v>30650940667</v>
      </c>
      <c r="C257" s="5" t="s">
        <v>38</v>
      </c>
      <c r="D257" s="5" t="s">
        <v>39</v>
      </c>
      <c r="E257" s="1" t="n">
        <v>157</v>
      </c>
      <c r="F257" s="6" t="n">
        <f aca="true">TODAY()</f>
        <v>45979</v>
      </c>
      <c r="G257" s="7" t="n">
        <f aca="false">DATE(YEAR(H257),MONTH(H257),1)</f>
        <v>45931</v>
      </c>
      <c r="H257" s="7" t="n">
        <f aca="false">EOMONTH(F257,-1)</f>
        <v>45961</v>
      </c>
      <c r="I257" s="7" t="n">
        <f aca="false">F257</f>
        <v>45979</v>
      </c>
      <c r="J257" s="1" t="n">
        <v>2</v>
      </c>
      <c r="K257" s="5" t="s">
        <v>53</v>
      </c>
      <c r="L257" s="8" t="str">
        <f aca="false">IF(K257="","",RIGHT(K257,1))</f>
        <v>B</v>
      </c>
      <c r="M257" s="5" t="s">
        <v>54</v>
      </c>
      <c r="N257" s="5" t="s">
        <v>42</v>
      </c>
      <c r="O257" s="5" t="s">
        <v>56</v>
      </c>
      <c r="P257" s="8" t="str">
        <f aca="false">IF(K257="","",VLOOKUP(O257,CondicionReceptor!$B$2:$D$12,3,0))</f>
        <v>B;C</v>
      </c>
      <c r="Q257" s="5" t="s">
        <v>44</v>
      </c>
      <c r="R257" s="1" t="n">
        <v>23248265159</v>
      </c>
      <c r="S257" s="5" t="s">
        <v>237</v>
      </c>
      <c r="T257" s="1" t="str">
        <f aca="false">"Dom. Estudio "&amp;RANDBETWEEN(1,10000)</f>
        <v>Dom. Estudio 9194</v>
      </c>
      <c r="U257" s="1" t="str">
        <f aca="false">"Dom. Recep.  "&amp;RANDBETWEEN(1,10000)</f>
        <v>Dom. Recep.  1315</v>
      </c>
      <c r="V257" s="1" t="str">
        <f aca="false">"Honorarios "&amp;R257&amp;": "&amp;TEXT(G257,"mmm")&amp;" "&amp;YEAR(G257)&amp;" - "&amp;TEXT(H257,"mmm")&amp;" "&amp;YEAR(H257)</f>
        <v>Honorarios 23248265159: oct 2025 - oct 2025</v>
      </c>
      <c r="W257" s="9" t="n">
        <f aca="false">ROUND(RANDBETWEEN(100,5000)/100,0)</f>
        <v>17</v>
      </c>
      <c r="X257" s="9" t="n">
        <v>86863</v>
      </c>
      <c r="Z257" s="9" t="n">
        <f aca="false">ROUND(W257*X257-Y257,2)</f>
        <v>1476671</v>
      </c>
      <c r="AA257" s="10" t="n">
        <v>0.21</v>
      </c>
      <c r="AB257" s="11" t="n">
        <f aca="false">ROUND(IFERROR(Z257*AA257,0),2)</f>
        <v>310100.91</v>
      </c>
      <c r="AC257" s="11" t="n">
        <f aca="false">AB257+Z257</f>
        <v>1786771.91</v>
      </c>
      <c r="AD257" s="5"/>
      <c r="AE257" s="12"/>
      <c r="AF257" s="12"/>
      <c r="AG257" s="13"/>
      <c r="AH257" s="12"/>
      <c r="AI257" s="12"/>
      <c r="AJ257" s="14"/>
      <c r="AK257" s="9" t="n">
        <f aca="false">AI257*AJ257</f>
        <v>0</v>
      </c>
      <c r="AM257" s="15" t="str">
        <f aca="false">+A257</f>
        <v>NO</v>
      </c>
      <c r="AN257" s="15" t="n">
        <f aca="false">+B257</f>
        <v>30650940667</v>
      </c>
      <c r="AO257" s="15" t="str">
        <f aca="false">+C257</f>
        <v>Bustos &amp; Hope SH</v>
      </c>
      <c r="AP257" s="15" t="str">
        <f aca="false">+D257</f>
        <v>Responsable Inscripto</v>
      </c>
      <c r="AQ257" s="15" t="n">
        <f aca="false">E257</f>
        <v>157</v>
      </c>
      <c r="AR257" s="15" t="str">
        <f aca="false">TEXT(DAY(F257),"00")&amp;"/"&amp;TEXT(MONTH(F257),"00")&amp;"/"&amp;YEAR(F257)</f>
        <v>18/11/2025</v>
      </c>
      <c r="AS257" s="15" t="str">
        <f aca="false">TEXT(DAY(G257),"00")&amp;"/"&amp;TEXT(MONTH(G257),"00")&amp;"/"&amp;YEAR(G257)</f>
        <v>01/10/2025</v>
      </c>
      <c r="AT257" s="15" t="str">
        <f aca="false">TEXT(DAY(H257),"00")&amp;"/"&amp;TEXT(MONTH(H257),"00")&amp;"/"&amp;YEAR(H257)</f>
        <v>31/10/2025</v>
      </c>
      <c r="AU257" s="15" t="str">
        <f aca="false">TEXT(DAY(I257),"00")&amp;"/"&amp;TEXT(MONTH(I257),"00")&amp;"/"&amp;YEAR(I257)</f>
        <v>18/11/2025</v>
      </c>
      <c r="AV257" s="15" t="n">
        <f aca="false">IF(J257="","",J257)</f>
        <v>2</v>
      </c>
      <c r="AW257" s="15" t="n">
        <f aca="false">IFERROR(VLOOKUP(K257,TiposComprobantes!$B$2:$C$37,2,0),"")</f>
        <v>6</v>
      </c>
      <c r="AX257" s="15" t="n">
        <f aca="false">IFERROR(VLOOKUP(M257,TipoConceptos!$B$2:$C$4,2,0),"")</f>
        <v>2</v>
      </c>
      <c r="AY257" s="15" t="str">
        <f aca="false">N257</f>
        <v>Cuenta Corriente</v>
      </c>
      <c r="AZ257" s="15" t="n">
        <f aca="false">IFERROR(VLOOKUP(O257,CondicionReceptor!$B$2:$C$12,2,0),0)</f>
        <v>5</v>
      </c>
      <c r="BA257" s="15" t="n">
        <f aca="false">IFERROR(VLOOKUP(Q257,TiposDocumentos!$B$2:$C$37,2,0),99)</f>
        <v>80</v>
      </c>
      <c r="BB257" s="15" t="n">
        <f aca="false">R257</f>
        <v>23248265159</v>
      </c>
      <c r="BC257" s="15" t="str">
        <f aca="false">IF(S257="","",S257)</f>
        <v>SIN SERGIO SEBASTIAN</v>
      </c>
      <c r="BD257" s="15" t="str">
        <f aca="false">IF(T257="","",T257)</f>
        <v>Dom. Estudio 9194</v>
      </c>
      <c r="BE257" s="15" t="str">
        <f aca="false">IF(U257="","",U257)</f>
        <v>Dom. Recep.  1315</v>
      </c>
      <c r="BF257" s="15" t="str">
        <f aca="false">IF(V257="","",V257)</f>
        <v>Honorarios 23248265159: oct 2025 - oct 2025</v>
      </c>
      <c r="BG257" s="11" t="n">
        <f aca="false">IF(W257="","",W257)</f>
        <v>17</v>
      </c>
      <c r="BH257" s="11" t="n">
        <f aca="false">IF(X257="","",X257)</f>
        <v>86863</v>
      </c>
      <c r="BI257" s="15" t="n">
        <f aca="false">IF(Y257="",0,Y257)</f>
        <v>0</v>
      </c>
      <c r="BJ257" s="11" t="n">
        <f aca="false">IF(Z257="","",Z257)</f>
        <v>1476671</v>
      </c>
      <c r="BK257" s="15" t="n">
        <f aca="false">VLOOKUP(AA257,TiposIVA!$B$2:$C$11,2,0)</f>
        <v>5</v>
      </c>
      <c r="BL257" s="11" t="n">
        <f aca="false">IF(AB257="","",AB257)</f>
        <v>310100.91</v>
      </c>
      <c r="BM257" s="11" t="n">
        <f aca="false">IF(AC257="","",AC257)</f>
        <v>1786771.91</v>
      </c>
      <c r="BN257" s="16" t="str">
        <f aca="false">IFERROR(VLOOKUP(AD257,TiposComprobantes!$B$2:$C$37,2,0),"")</f>
        <v/>
      </c>
      <c r="BO257" s="16" t="str">
        <f aca="false">IF(AE257="","",AE257)</f>
        <v/>
      </c>
      <c r="BP257" s="16" t="str">
        <f aca="false">IF(AF257="","",AF257)</f>
        <v/>
      </c>
      <c r="BQ257" s="16" t="str">
        <f aca="false">IFERROR(VLOOKUP(AG257,TiposTributos!$B$1:$C$12,2,0),"")</f>
        <v/>
      </c>
      <c r="BR257" s="16" t="str">
        <f aca="false">IF(AH257="","",AH257)</f>
        <v/>
      </c>
      <c r="BS257" s="11" t="n">
        <f aca="false">AI257</f>
        <v>0</v>
      </c>
      <c r="BT257" s="11" t="n">
        <f aca="false">AJ257*100</f>
        <v>0</v>
      </c>
      <c r="BU257" s="11" t="n">
        <f aca="false">AK257</f>
        <v>0</v>
      </c>
      <c r="BW257" s="15" t="str">
        <f aca="false">IF(F257="","",CONCATENATE(AM257,"|'",AN257,"'|'",AO257,"'|'",AP257,"'|'",AQ257,"'|'",AR257,"'|'",AS257,"'|'",AT257,"'|'",AU257,"'|",AV257,"|",AW257,"|",AX257,"|'",AY257,"'|",AZ257,"|",BA257,"|",BB257,"|'",BC257,"'|'",BD257,"'|'",BE257,"'|'",BF257,"'|",BG257,"|",BH257,"|",BI257,"|",BJ257,"|",BK257,"|",BL257,"|",BM257,"|",BN257,"|",BO257,"|",BP257,"|",BQ257,"|'",BR257,"'|",BS257,"|",BT257,"|",BU257))</f>
        <v>NO|'30650940667'|'Bustos &amp; Hope SH'|'Responsable Inscripto'|'157'|'18/11/2025'|'01/10/2025'|'31/10/2025'|'18/11/2025'|2|6|2|'Cuenta Corriente'|5|80|23248265159|'SIN SERGIO SEBASTIAN'|'Dom. Estudio 9194'|'Dom. Recep.  1315'|'Honorarios 23248265159: oct 2025 - oct 2025'|17|86863|0|1476671|5|310100,91|1786771,91|||||''|0|0|0</v>
      </c>
    </row>
    <row r="258" customFormat="false" ht="12.75" hidden="false" customHeight="false" outlineLevel="0" collapsed="false">
      <c r="A258" s="5" t="s">
        <v>88</v>
      </c>
      <c r="B258" s="1" t="n">
        <v>30650940667</v>
      </c>
      <c r="C258" s="5" t="s">
        <v>38</v>
      </c>
      <c r="D258" s="5" t="s">
        <v>39</v>
      </c>
      <c r="E258" s="1" t="n">
        <v>158</v>
      </c>
      <c r="F258" s="6" t="n">
        <f aca="true">TODAY()</f>
        <v>45979</v>
      </c>
      <c r="G258" s="7" t="n">
        <f aca="false">DATE(YEAR(H258),MONTH(H258),1)</f>
        <v>45931</v>
      </c>
      <c r="H258" s="7" t="n">
        <f aca="false">EOMONTH(F258,-1)</f>
        <v>45961</v>
      </c>
      <c r="I258" s="7" t="n">
        <f aca="false">F258</f>
        <v>45979</v>
      </c>
      <c r="J258" s="1" t="n">
        <v>2</v>
      </c>
      <c r="K258" s="5" t="s">
        <v>40</v>
      </c>
      <c r="L258" s="8" t="str">
        <f aca="false">IF(K258="","",RIGHT(K258,1))</f>
        <v>A</v>
      </c>
      <c r="M258" s="5" t="s">
        <v>54</v>
      </c>
      <c r="N258" s="5" t="s">
        <v>42</v>
      </c>
      <c r="O258" s="5" t="s">
        <v>128</v>
      </c>
      <c r="P258" s="8" t="str">
        <f aca="false">IF(K258="","",VLOOKUP(O258,CondicionReceptor!$B$2:$D$12,3,0))</f>
        <v>A;M;C</v>
      </c>
      <c r="Q258" s="5" t="s">
        <v>44</v>
      </c>
      <c r="R258" s="1" t="n">
        <v>23242946669</v>
      </c>
      <c r="S258" s="5" t="s">
        <v>238</v>
      </c>
      <c r="T258" s="1" t="str">
        <f aca="false">"Dom. Estudio "&amp;RANDBETWEEN(1,10000)</f>
        <v>Dom. Estudio 1448</v>
      </c>
      <c r="U258" s="1" t="str">
        <f aca="false">"Dom. Recep.  "&amp;RANDBETWEEN(1,10000)</f>
        <v>Dom. Recep.  6551</v>
      </c>
      <c r="V258" s="1" t="str">
        <f aca="false">"Honorarios "&amp;R258&amp;": "&amp;TEXT(G258,"mmm")&amp;" "&amp;YEAR(G258)&amp;" - "&amp;TEXT(H258,"mmm")&amp;" "&amp;YEAR(H258)</f>
        <v>Honorarios 23242946669: oct 2025 - oct 2025</v>
      </c>
      <c r="W258" s="9" t="n">
        <f aca="false">ROUND(RANDBETWEEN(100,5000)/100,0)</f>
        <v>6</v>
      </c>
      <c r="X258" s="9" t="n">
        <v>86863</v>
      </c>
      <c r="Z258" s="9" t="n">
        <f aca="false">ROUND(W258*X258-Y258,2)</f>
        <v>521178</v>
      </c>
      <c r="AA258" s="10" t="n">
        <v>0.21</v>
      </c>
      <c r="AB258" s="11" t="n">
        <f aca="false">ROUND(IFERROR(Z258*AA258,0),2)</f>
        <v>109447.38</v>
      </c>
      <c r="AC258" s="11" t="n">
        <f aca="false">AB258+Z258</f>
        <v>630625.38</v>
      </c>
      <c r="AD258" s="5"/>
      <c r="AE258" s="12"/>
      <c r="AF258" s="12"/>
      <c r="AG258" s="13"/>
      <c r="AH258" s="12"/>
      <c r="AI258" s="12"/>
      <c r="AJ258" s="14"/>
      <c r="AK258" s="9" t="n">
        <f aca="false">AI258*AJ258</f>
        <v>0</v>
      </c>
      <c r="AM258" s="15" t="str">
        <f aca="false">+A258</f>
        <v>NO</v>
      </c>
      <c r="AN258" s="15" t="n">
        <f aca="false">+B258</f>
        <v>30650940667</v>
      </c>
      <c r="AO258" s="15" t="str">
        <f aca="false">+C258</f>
        <v>Bustos &amp; Hope SH</v>
      </c>
      <c r="AP258" s="15" t="str">
        <f aca="false">+D258</f>
        <v>Responsable Inscripto</v>
      </c>
      <c r="AQ258" s="15" t="n">
        <f aca="false">E258</f>
        <v>158</v>
      </c>
      <c r="AR258" s="15" t="str">
        <f aca="false">TEXT(DAY(F258),"00")&amp;"/"&amp;TEXT(MONTH(F258),"00")&amp;"/"&amp;YEAR(F258)</f>
        <v>18/11/2025</v>
      </c>
      <c r="AS258" s="15" t="str">
        <f aca="false">TEXT(DAY(G258),"00")&amp;"/"&amp;TEXT(MONTH(G258),"00")&amp;"/"&amp;YEAR(G258)</f>
        <v>01/10/2025</v>
      </c>
      <c r="AT258" s="15" t="str">
        <f aca="false">TEXT(DAY(H258),"00")&amp;"/"&amp;TEXT(MONTH(H258),"00")&amp;"/"&amp;YEAR(H258)</f>
        <v>31/10/2025</v>
      </c>
      <c r="AU258" s="15" t="str">
        <f aca="false">TEXT(DAY(I258),"00")&amp;"/"&amp;TEXT(MONTH(I258),"00")&amp;"/"&amp;YEAR(I258)</f>
        <v>18/11/2025</v>
      </c>
      <c r="AV258" s="15" t="n">
        <f aca="false">IF(J258="","",J258)</f>
        <v>2</v>
      </c>
      <c r="AW258" s="15" t="n">
        <f aca="false">IFERROR(VLOOKUP(K258,TiposComprobantes!$B$2:$C$37,2,0),"")</f>
        <v>1</v>
      </c>
      <c r="AX258" s="15" t="n">
        <f aca="false">IFERROR(VLOOKUP(M258,TipoConceptos!$B$2:$C$4,2,0),"")</f>
        <v>2</v>
      </c>
      <c r="AY258" s="15" t="str">
        <f aca="false">N258</f>
        <v>Cuenta Corriente</v>
      </c>
      <c r="AZ258" s="15" t="n">
        <f aca="false">IFERROR(VLOOKUP(O258,CondicionReceptor!$B$2:$C$12,2,0),0)</f>
        <v>6</v>
      </c>
      <c r="BA258" s="15" t="n">
        <f aca="false">IFERROR(VLOOKUP(Q258,TiposDocumentos!$B$2:$C$37,2,0),99)</f>
        <v>80</v>
      </c>
      <c r="BB258" s="15" t="n">
        <f aca="false">R258</f>
        <v>23242946669</v>
      </c>
      <c r="BC258" s="15" t="str">
        <f aca="false">IF(S258="","",S258)</f>
        <v>SOTO MIGUEL GERONIMO</v>
      </c>
      <c r="BD258" s="15" t="str">
        <f aca="false">IF(T258="","",T258)</f>
        <v>Dom. Estudio 1448</v>
      </c>
      <c r="BE258" s="15" t="str">
        <f aca="false">IF(U258="","",U258)</f>
        <v>Dom. Recep.  6551</v>
      </c>
      <c r="BF258" s="15" t="str">
        <f aca="false">IF(V258="","",V258)</f>
        <v>Honorarios 23242946669: oct 2025 - oct 2025</v>
      </c>
      <c r="BG258" s="11" t="n">
        <f aca="false">IF(W258="","",W258)</f>
        <v>6</v>
      </c>
      <c r="BH258" s="11" t="n">
        <f aca="false">IF(X258="","",X258)</f>
        <v>86863</v>
      </c>
      <c r="BI258" s="15" t="n">
        <f aca="false">IF(Y258="",0,Y258)</f>
        <v>0</v>
      </c>
      <c r="BJ258" s="11" t="n">
        <f aca="false">IF(Z258="","",Z258)</f>
        <v>521178</v>
      </c>
      <c r="BK258" s="15" t="n">
        <f aca="false">VLOOKUP(AA258,TiposIVA!$B$2:$C$11,2,0)</f>
        <v>5</v>
      </c>
      <c r="BL258" s="11" t="n">
        <f aca="false">IF(AB258="","",AB258)</f>
        <v>109447.38</v>
      </c>
      <c r="BM258" s="11" t="n">
        <f aca="false">IF(AC258="","",AC258)</f>
        <v>630625.38</v>
      </c>
      <c r="BN258" s="16" t="str">
        <f aca="false">IFERROR(VLOOKUP(AD258,TiposComprobantes!$B$2:$C$37,2,0),"")</f>
        <v/>
      </c>
      <c r="BO258" s="16" t="str">
        <f aca="false">IF(AE258="","",AE258)</f>
        <v/>
      </c>
      <c r="BP258" s="16" t="str">
        <f aca="false">IF(AF258="","",AF258)</f>
        <v/>
      </c>
      <c r="BQ258" s="16" t="str">
        <f aca="false">IFERROR(VLOOKUP(AG258,TiposTributos!$B$1:$C$12,2,0),"")</f>
        <v/>
      </c>
      <c r="BR258" s="16" t="str">
        <f aca="false">IF(AH258="","",AH258)</f>
        <v/>
      </c>
      <c r="BS258" s="11" t="n">
        <f aca="false">AI258</f>
        <v>0</v>
      </c>
      <c r="BT258" s="11" t="n">
        <f aca="false">AJ258*100</f>
        <v>0</v>
      </c>
      <c r="BU258" s="11" t="n">
        <f aca="false">AK258</f>
        <v>0</v>
      </c>
      <c r="BW258" s="15" t="str">
        <f aca="false">IF(F258="","",CONCATENATE(AM258,"|'",AN258,"'|'",AO258,"'|'",AP258,"'|'",AQ258,"'|'",AR258,"'|'",AS258,"'|'",AT258,"'|'",AU258,"'|",AV258,"|",AW258,"|",AX258,"|'",AY258,"'|",AZ258,"|",BA258,"|",BB258,"|'",BC258,"'|'",BD258,"'|'",BE258,"'|'",BF258,"'|",BG258,"|",BH258,"|",BI258,"|",BJ258,"|",BK258,"|",BL258,"|",BM258,"|",BN258,"|",BO258,"|",BP258,"|",BQ258,"|'",BR258,"'|",BS258,"|",BT258,"|",BU258))</f>
        <v>NO|'30650940667'|'Bustos &amp; Hope SH'|'Responsable Inscripto'|'158'|'18/11/2025'|'01/10/2025'|'31/10/2025'|'18/11/2025'|2|1|2|'Cuenta Corriente'|6|80|23242946669|'SOTO MIGUEL GERONIMO'|'Dom. Estudio 1448'|'Dom. Recep.  6551'|'Honorarios 23242946669: oct 2025 - oct 2025'|6|86863|0|521178|5|109447,38|630625,38|||||''|0|0|0</v>
      </c>
    </row>
    <row r="259" customFormat="false" ht="12.75" hidden="false" customHeight="false" outlineLevel="0" collapsed="false">
      <c r="A259" s="5" t="s">
        <v>88</v>
      </c>
      <c r="B259" s="1" t="n">
        <v>30650940667</v>
      </c>
      <c r="C259" s="5" t="s">
        <v>38</v>
      </c>
      <c r="D259" s="5" t="s">
        <v>39</v>
      </c>
      <c r="E259" s="1" t="n">
        <v>159</v>
      </c>
      <c r="F259" s="6" t="n">
        <f aca="true">TODAY()</f>
        <v>45979</v>
      </c>
      <c r="G259" s="7" t="n">
        <f aca="false">DATE(YEAR(H259),MONTH(H259),1)</f>
        <v>45931</v>
      </c>
      <c r="H259" s="7" t="n">
        <f aca="false">EOMONTH(F259,-1)</f>
        <v>45961</v>
      </c>
      <c r="I259" s="7" t="n">
        <f aca="false">F259</f>
        <v>45979</v>
      </c>
      <c r="J259" s="1" t="n">
        <v>2</v>
      </c>
      <c r="K259" s="5" t="s">
        <v>40</v>
      </c>
      <c r="L259" s="8" t="str">
        <f aca="false">IF(K259="","",RIGHT(K259,1))</f>
        <v>A</v>
      </c>
      <c r="M259" s="5" t="s">
        <v>54</v>
      </c>
      <c r="N259" s="5" t="s">
        <v>42</v>
      </c>
      <c r="O259" s="5" t="s">
        <v>128</v>
      </c>
      <c r="P259" s="8" t="str">
        <f aca="false">IF(K259="","",VLOOKUP(O259,CondicionReceptor!$B$2:$D$12,3,0))</f>
        <v>A;M;C</v>
      </c>
      <c r="Q259" s="5" t="s">
        <v>44</v>
      </c>
      <c r="R259" s="1" t="n">
        <v>27201932268</v>
      </c>
      <c r="S259" s="5" t="s">
        <v>239</v>
      </c>
      <c r="T259" s="1" t="str">
        <f aca="false">"Dom. Estudio "&amp;RANDBETWEEN(1,10000)</f>
        <v>Dom. Estudio 5644</v>
      </c>
      <c r="U259" s="1" t="str">
        <f aca="false">"Dom. Recep.  "&amp;RANDBETWEEN(1,10000)</f>
        <v>Dom. Recep.  3924</v>
      </c>
      <c r="V259" s="1" t="str">
        <f aca="false">"Honorarios "&amp;R259&amp;": "&amp;TEXT(G259,"mmm")&amp;" "&amp;YEAR(G259)&amp;" - "&amp;TEXT(H259,"mmm")&amp;" "&amp;YEAR(H259)</f>
        <v>Honorarios 27201932268: oct 2025 - oct 2025</v>
      </c>
      <c r="W259" s="9" t="n">
        <f aca="false">ROUND(RANDBETWEEN(100,5000)/100,0)</f>
        <v>46</v>
      </c>
      <c r="X259" s="9" t="n">
        <v>86863</v>
      </c>
      <c r="Z259" s="9" t="n">
        <f aca="false">ROUND(W259*X259-Y259,2)</f>
        <v>3995698</v>
      </c>
      <c r="AA259" s="10" t="n">
        <v>0.21</v>
      </c>
      <c r="AB259" s="11" t="n">
        <f aca="false">ROUND(IFERROR(Z259*AA259,0),2)</f>
        <v>839096.58</v>
      </c>
      <c r="AC259" s="11" t="n">
        <f aca="false">AB259+Z259</f>
        <v>4834794.58</v>
      </c>
      <c r="AD259" s="5"/>
      <c r="AE259" s="12"/>
      <c r="AF259" s="12"/>
      <c r="AG259" s="13"/>
      <c r="AH259" s="12"/>
      <c r="AI259" s="12"/>
      <c r="AJ259" s="14"/>
      <c r="AK259" s="9" t="n">
        <f aca="false">AI259*AJ259</f>
        <v>0</v>
      </c>
      <c r="AM259" s="15" t="str">
        <f aca="false">+A259</f>
        <v>NO</v>
      </c>
      <c r="AN259" s="15" t="n">
        <f aca="false">+B259</f>
        <v>30650940667</v>
      </c>
      <c r="AO259" s="15" t="str">
        <f aca="false">+C259</f>
        <v>Bustos &amp; Hope SH</v>
      </c>
      <c r="AP259" s="15" t="str">
        <f aca="false">+D259</f>
        <v>Responsable Inscripto</v>
      </c>
      <c r="AQ259" s="15" t="n">
        <f aca="false">E259</f>
        <v>159</v>
      </c>
      <c r="AR259" s="15" t="str">
        <f aca="false">TEXT(DAY(F259),"00")&amp;"/"&amp;TEXT(MONTH(F259),"00")&amp;"/"&amp;YEAR(F259)</f>
        <v>18/11/2025</v>
      </c>
      <c r="AS259" s="15" t="str">
        <f aca="false">TEXT(DAY(G259),"00")&amp;"/"&amp;TEXT(MONTH(G259),"00")&amp;"/"&amp;YEAR(G259)</f>
        <v>01/10/2025</v>
      </c>
      <c r="AT259" s="15" t="str">
        <f aca="false">TEXT(DAY(H259),"00")&amp;"/"&amp;TEXT(MONTH(H259),"00")&amp;"/"&amp;YEAR(H259)</f>
        <v>31/10/2025</v>
      </c>
      <c r="AU259" s="15" t="str">
        <f aca="false">TEXT(DAY(I259),"00")&amp;"/"&amp;TEXT(MONTH(I259),"00")&amp;"/"&amp;YEAR(I259)</f>
        <v>18/11/2025</v>
      </c>
      <c r="AV259" s="15" t="n">
        <f aca="false">IF(J259="","",J259)</f>
        <v>2</v>
      </c>
      <c r="AW259" s="15" t="n">
        <f aca="false">IFERROR(VLOOKUP(K259,TiposComprobantes!$B$2:$C$37,2,0),"")</f>
        <v>1</v>
      </c>
      <c r="AX259" s="15" t="n">
        <f aca="false">IFERROR(VLOOKUP(M259,TipoConceptos!$B$2:$C$4,2,0),"")</f>
        <v>2</v>
      </c>
      <c r="AY259" s="15" t="str">
        <f aca="false">N259</f>
        <v>Cuenta Corriente</v>
      </c>
      <c r="AZ259" s="15" t="n">
        <f aca="false">IFERROR(VLOOKUP(O259,CondicionReceptor!$B$2:$C$12,2,0),0)</f>
        <v>6</v>
      </c>
      <c r="BA259" s="15" t="n">
        <f aca="false">IFERROR(VLOOKUP(Q259,TiposDocumentos!$B$2:$C$37,2,0),99)</f>
        <v>80</v>
      </c>
      <c r="BB259" s="15" t="n">
        <f aca="false">R259</f>
        <v>27201932268</v>
      </c>
      <c r="BC259" s="15" t="str">
        <f aca="false">IF(S259="","",S259)</f>
        <v>SPAGNOLI SUSANA PATRICIA</v>
      </c>
      <c r="BD259" s="15" t="str">
        <f aca="false">IF(T259="","",T259)</f>
        <v>Dom. Estudio 5644</v>
      </c>
      <c r="BE259" s="15" t="str">
        <f aca="false">IF(U259="","",U259)</f>
        <v>Dom. Recep.  3924</v>
      </c>
      <c r="BF259" s="15" t="str">
        <f aca="false">IF(V259="","",V259)</f>
        <v>Honorarios 27201932268: oct 2025 - oct 2025</v>
      </c>
      <c r="BG259" s="11" t="n">
        <f aca="false">IF(W259="","",W259)</f>
        <v>46</v>
      </c>
      <c r="BH259" s="11" t="n">
        <f aca="false">IF(X259="","",X259)</f>
        <v>86863</v>
      </c>
      <c r="BI259" s="15" t="n">
        <f aca="false">IF(Y259="",0,Y259)</f>
        <v>0</v>
      </c>
      <c r="BJ259" s="11" t="n">
        <f aca="false">IF(Z259="","",Z259)</f>
        <v>3995698</v>
      </c>
      <c r="BK259" s="15" t="n">
        <f aca="false">VLOOKUP(AA259,TiposIVA!$B$2:$C$11,2,0)</f>
        <v>5</v>
      </c>
      <c r="BL259" s="11" t="n">
        <f aca="false">IF(AB259="","",AB259)</f>
        <v>839096.58</v>
      </c>
      <c r="BM259" s="11" t="n">
        <f aca="false">IF(AC259="","",AC259)</f>
        <v>4834794.58</v>
      </c>
      <c r="BN259" s="16" t="str">
        <f aca="false">IFERROR(VLOOKUP(AD259,TiposComprobantes!$B$2:$C$37,2,0),"")</f>
        <v/>
      </c>
      <c r="BO259" s="16" t="str">
        <f aca="false">IF(AE259="","",AE259)</f>
        <v/>
      </c>
      <c r="BP259" s="16" t="str">
        <f aca="false">IF(AF259="","",AF259)</f>
        <v/>
      </c>
      <c r="BQ259" s="16" t="str">
        <f aca="false">IFERROR(VLOOKUP(AG259,TiposTributos!$B$1:$C$12,2,0),"")</f>
        <v/>
      </c>
      <c r="BR259" s="16" t="str">
        <f aca="false">IF(AH259="","",AH259)</f>
        <v/>
      </c>
      <c r="BS259" s="11" t="n">
        <f aca="false">AI259</f>
        <v>0</v>
      </c>
      <c r="BT259" s="11" t="n">
        <f aca="false">AJ259*100</f>
        <v>0</v>
      </c>
      <c r="BU259" s="11" t="n">
        <f aca="false">AK259</f>
        <v>0</v>
      </c>
      <c r="BW259" s="15" t="str">
        <f aca="false">IF(F259="","",CONCATENATE(AM259,"|'",AN259,"'|'",AO259,"'|'",AP259,"'|'",AQ259,"'|'",AR259,"'|'",AS259,"'|'",AT259,"'|'",AU259,"'|",AV259,"|",AW259,"|",AX259,"|'",AY259,"'|",AZ259,"|",BA259,"|",BB259,"|'",BC259,"'|'",BD259,"'|'",BE259,"'|'",BF259,"'|",BG259,"|",BH259,"|",BI259,"|",BJ259,"|",BK259,"|",BL259,"|",BM259,"|",BN259,"|",BO259,"|",BP259,"|",BQ259,"|'",BR259,"'|",BS259,"|",BT259,"|",BU259))</f>
        <v>NO|'30650940667'|'Bustos &amp; Hope SH'|'Responsable Inscripto'|'159'|'18/11/2025'|'01/10/2025'|'31/10/2025'|'18/11/2025'|2|1|2|'Cuenta Corriente'|6|80|27201932268|'SPAGNOLI SUSANA PATRICIA'|'Dom. Estudio 5644'|'Dom. Recep.  3924'|'Honorarios 27201932268: oct 2025 - oct 2025'|46|86863|0|3995698|5|839096,58|4834794,58|||||''|0|0|0</v>
      </c>
    </row>
    <row r="260" customFormat="false" ht="12.75" hidden="false" customHeight="false" outlineLevel="0" collapsed="false">
      <c r="A260" s="5" t="s">
        <v>88</v>
      </c>
      <c r="B260" s="1" t="n">
        <v>30650940667</v>
      </c>
      <c r="C260" s="5" t="s">
        <v>38</v>
      </c>
      <c r="D260" s="5" t="s">
        <v>39</v>
      </c>
      <c r="E260" s="1" t="n">
        <v>160</v>
      </c>
      <c r="F260" s="6" t="n">
        <f aca="true">TODAY()</f>
        <v>45979</v>
      </c>
      <c r="G260" s="7" t="n">
        <f aca="false">DATE(YEAR(H260),MONTH(H260),1)</f>
        <v>45931</v>
      </c>
      <c r="H260" s="7" t="n">
        <f aca="false">EOMONTH(F260,-1)</f>
        <v>45961</v>
      </c>
      <c r="I260" s="7" t="n">
        <f aca="false">F260</f>
        <v>45979</v>
      </c>
      <c r="J260" s="1" t="n">
        <v>2</v>
      </c>
      <c r="K260" s="5" t="s">
        <v>40</v>
      </c>
      <c r="L260" s="8" t="str">
        <f aca="false">IF(K260="","",RIGHT(K260,1))</f>
        <v>A</v>
      </c>
      <c r="M260" s="5" t="s">
        <v>54</v>
      </c>
      <c r="N260" s="5" t="s">
        <v>42</v>
      </c>
      <c r="O260" s="5" t="s">
        <v>128</v>
      </c>
      <c r="P260" s="8" t="str">
        <f aca="false">IF(K260="","",VLOOKUP(O260,CondicionReceptor!$B$2:$D$12,3,0))</f>
        <v>A;M;C</v>
      </c>
      <c r="Q260" s="5" t="s">
        <v>44</v>
      </c>
      <c r="R260" s="1" t="n">
        <v>20075546484</v>
      </c>
      <c r="S260" s="5" t="s">
        <v>240</v>
      </c>
      <c r="T260" s="1" t="str">
        <f aca="false">"Dom. Estudio "&amp;RANDBETWEEN(1,10000)</f>
        <v>Dom. Estudio 7509</v>
      </c>
      <c r="U260" s="1" t="str">
        <f aca="false">"Dom. Recep.  "&amp;RANDBETWEEN(1,10000)</f>
        <v>Dom. Recep.  1067</v>
      </c>
      <c r="V260" s="1" t="str">
        <f aca="false">"Honorarios "&amp;R260&amp;": "&amp;TEXT(G260,"mmm")&amp;" "&amp;YEAR(G260)&amp;" - "&amp;TEXT(H260,"mmm")&amp;" "&amp;YEAR(H260)</f>
        <v>Honorarios 20075546484: oct 2025 - oct 2025</v>
      </c>
      <c r="W260" s="9" t="n">
        <f aca="false">ROUND(RANDBETWEEN(100,5000)/100,0)</f>
        <v>3</v>
      </c>
      <c r="X260" s="9" t="n">
        <v>86863</v>
      </c>
      <c r="Z260" s="9" t="n">
        <f aca="false">ROUND(W260*X260-Y260,2)</f>
        <v>260589</v>
      </c>
      <c r="AA260" s="10" t="n">
        <v>0.21</v>
      </c>
      <c r="AB260" s="11" t="n">
        <f aca="false">ROUND(IFERROR(Z260*AA260,0),2)</f>
        <v>54723.69</v>
      </c>
      <c r="AC260" s="11" t="n">
        <f aca="false">AB260+Z260</f>
        <v>315312.69</v>
      </c>
      <c r="AD260" s="5"/>
      <c r="AE260" s="12"/>
      <c r="AF260" s="12"/>
      <c r="AG260" s="13"/>
      <c r="AH260" s="12"/>
      <c r="AI260" s="12"/>
      <c r="AJ260" s="14"/>
      <c r="AK260" s="9" t="n">
        <f aca="false">AI260*AJ260</f>
        <v>0</v>
      </c>
      <c r="AM260" s="15" t="str">
        <f aca="false">+A260</f>
        <v>NO</v>
      </c>
      <c r="AN260" s="15" t="n">
        <f aca="false">+B260</f>
        <v>30650940667</v>
      </c>
      <c r="AO260" s="15" t="str">
        <f aca="false">+C260</f>
        <v>Bustos &amp; Hope SH</v>
      </c>
      <c r="AP260" s="15" t="str">
        <f aca="false">+D260</f>
        <v>Responsable Inscripto</v>
      </c>
      <c r="AQ260" s="15" t="n">
        <f aca="false">E260</f>
        <v>160</v>
      </c>
      <c r="AR260" s="15" t="str">
        <f aca="false">TEXT(DAY(F260),"00")&amp;"/"&amp;TEXT(MONTH(F260),"00")&amp;"/"&amp;YEAR(F260)</f>
        <v>18/11/2025</v>
      </c>
      <c r="AS260" s="15" t="str">
        <f aca="false">TEXT(DAY(G260),"00")&amp;"/"&amp;TEXT(MONTH(G260),"00")&amp;"/"&amp;YEAR(G260)</f>
        <v>01/10/2025</v>
      </c>
      <c r="AT260" s="15" t="str">
        <f aca="false">TEXT(DAY(H260),"00")&amp;"/"&amp;TEXT(MONTH(H260),"00")&amp;"/"&amp;YEAR(H260)</f>
        <v>31/10/2025</v>
      </c>
      <c r="AU260" s="15" t="str">
        <f aca="false">TEXT(DAY(I260),"00")&amp;"/"&amp;TEXT(MONTH(I260),"00")&amp;"/"&amp;YEAR(I260)</f>
        <v>18/11/2025</v>
      </c>
      <c r="AV260" s="15" t="n">
        <f aca="false">IF(J260="","",J260)</f>
        <v>2</v>
      </c>
      <c r="AW260" s="15" t="n">
        <f aca="false">IFERROR(VLOOKUP(K260,TiposComprobantes!$B$2:$C$37,2,0),"")</f>
        <v>1</v>
      </c>
      <c r="AX260" s="15" t="n">
        <f aca="false">IFERROR(VLOOKUP(M260,TipoConceptos!$B$2:$C$4,2,0),"")</f>
        <v>2</v>
      </c>
      <c r="AY260" s="15" t="str">
        <f aca="false">N260</f>
        <v>Cuenta Corriente</v>
      </c>
      <c r="AZ260" s="15" t="n">
        <f aca="false">IFERROR(VLOOKUP(O260,CondicionReceptor!$B$2:$C$12,2,0),0)</f>
        <v>6</v>
      </c>
      <c r="BA260" s="15" t="n">
        <f aca="false">IFERROR(VLOOKUP(Q260,TiposDocumentos!$B$2:$C$37,2,0),99)</f>
        <v>80</v>
      </c>
      <c r="BB260" s="15" t="n">
        <f aca="false">R260</f>
        <v>20075546484</v>
      </c>
      <c r="BC260" s="15" t="str">
        <f aca="false">IF(S260="","",S260)</f>
        <v>SZEWALD CARLOS</v>
      </c>
      <c r="BD260" s="15" t="str">
        <f aca="false">IF(T260="","",T260)</f>
        <v>Dom. Estudio 7509</v>
      </c>
      <c r="BE260" s="15" t="str">
        <f aca="false">IF(U260="","",U260)</f>
        <v>Dom. Recep.  1067</v>
      </c>
      <c r="BF260" s="15" t="str">
        <f aca="false">IF(V260="","",V260)</f>
        <v>Honorarios 20075546484: oct 2025 - oct 2025</v>
      </c>
      <c r="BG260" s="11" t="n">
        <f aca="false">IF(W260="","",W260)</f>
        <v>3</v>
      </c>
      <c r="BH260" s="11" t="n">
        <f aca="false">IF(X260="","",X260)</f>
        <v>86863</v>
      </c>
      <c r="BI260" s="15" t="n">
        <f aca="false">IF(Y260="",0,Y260)</f>
        <v>0</v>
      </c>
      <c r="BJ260" s="11" t="n">
        <f aca="false">IF(Z260="","",Z260)</f>
        <v>260589</v>
      </c>
      <c r="BK260" s="15" t="n">
        <f aca="false">VLOOKUP(AA260,TiposIVA!$B$2:$C$11,2,0)</f>
        <v>5</v>
      </c>
      <c r="BL260" s="11" t="n">
        <f aca="false">IF(AB260="","",AB260)</f>
        <v>54723.69</v>
      </c>
      <c r="BM260" s="11" t="n">
        <f aca="false">IF(AC260="","",AC260)</f>
        <v>315312.69</v>
      </c>
      <c r="BN260" s="16" t="str">
        <f aca="false">IFERROR(VLOOKUP(AD260,TiposComprobantes!$B$2:$C$37,2,0),"")</f>
        <v/>
      </c>
      <c r="BO260" s="16" t="str">
        <f aca="false">IF(AE260="","",AE260)</f>
        <v/>
      </c>
      <c r="BP260" s="16" t="str">
        <f aca="false">IF(AF260="","",AF260)</f>
        <v/>
      </c>
      <c r="BQ260" s="16" t="str">
        <f aca="false">IFERROR(VLOOKUP(AG260,TiposTributos!$B$1:$C$12,2,0),"")</f>
        <v/>
      </c>
      <c r="BR260" s="16" t="str">
        <f aca="false">IF(AH260="","",AH260)</f>
        <v/>
      </c>
      <c r="BS260" s="11" t="n">
        <f aca="false">AI260</f>
        <v>0</v>
      </c>
      <c r="BT260" s="11" t="n">
        <f aca="false">AJ260*100</f>
        <v>0</v>
      </c>
      <c r="BU260" s="11" t="n">
        <f aca="false">AK260</f>
        <v>0</v>
      </c>
      <c r="BW260" s="15" t="str">
        <f aca="false">IF(F260="","",CONCATENATE(AM260,"|'",AN260,"'|'",AO260,"'|'",AP260,"'|'",AQ260,"'|'",AR260,"'|'",AS260,"'|'",AT260,"'|'",AU260,"'|",AV260,"|",AW260,"|",AX260,"|'",AY260,"'|",AZ260,"|",BA260,"|",BB260,"|'",BC260,"'|'",BD260,"'|'",BE260,"'|'",BF260,"'|",BG260,"|",BH260,"|",BI260,"|",BJ260,"|",BK260,"|",BL260,"|",BM260,"|",BN260,"|",BO260,"|",BP260,"|",BQ260,"|'",BR260,"'|",BS260,"|",BT260,"|",BU260))</f>
        <v>NO|'30650940667'|'Bustos &amp; Hope SH'|'Responsable Inscripto'|'160'|'18/11/2025'|'01/10/2025'|'31/10/2025'|'18/11/2025'|2|1|2|'Cuenta Corriente'|6|80|20075546484|'SZEWALD CARLOS'|'Dom. Estudio 7509'|'Dom. Recep.  1067'|'Honorarios 20075546484: oct 2025 - oct 2025'|3|86863|0|260589|5|54723,69|315312,69|||||''|0|0|0</v>
      </c>
    </row>
    <row r="261" customFormat="false" ht="12.75" hidden="false" customHeight="false" outlineLevel="0" collapsed="false">
      <c r="A261" s="5" t="s">
        <v>88</v>
      </c>
      <c r="B261" s="1" t="n">
        <v>30650940667</v>
      </c>
      <c r="C261" s="5" t="s">
        <v>38</v>
      </c>
      <c r="D261" s="5" t="s">
        <v>39</v>
      </c>
      <c r="E261" s="1" t="n">
        <v>161</v>
      </c>
      <c r="F261" s="6" t="n">
        <f aca="true">TODAY()</f>
        <v>45979</v>
      </c>
      <c r="G261" s="7" t="n">
        <f aca="false">DATE(YEAR(H261),MONTH(H261),1)</f>
        <v>45931</v>
      </c>
      <c r="H261" s="7" t="n">
        <f aca="false">EOMONTH(F261,-1)</f>
        <v>45961</v>
      </c>
      <c r="I261" s="7" t="n">
        <f aca="false">F261</f>
        <v>45979</v>
      </c>
      <c r="J261" s="1" t="n">
        <v>2</v>
      </c>
      <c r="K261" s="5" t="s">
        <v>40</v>
      </c>
      <c r="L261" s="8" t="str">
        <f aca="false">IF(K261="","",RIGHT(K261,1))</f>
        <v>A</v>
      </c>
      <c r="M261" s="5" t="s">
        <v>54</v>
      </c>
      <c r="N261" s="5" t="s">
        <v>42</v>
      </c>
      <c r="O261" s="5" t="s">
        <v>128</v>
      </c>
      <c r="P261" s="8" t="str">
        <f aca="false">IF(K261="","",VLOOKUP(O261,CondicionReceptor!$B$2:$D$12,3,0))</f>
        <v>A;M;C</v>
      </c>
      <c r="Q261" s="5" t="s">
        <v>44</v>
      </c>
      <c r="R261" s="1" t="n">
        <v>27201178776</v>
      </c>
      <c r="S261" s="5" t="s">
        <v>241</v>
      </c>
      <c r="T261" s="1" t="str">
        <f aca="false">"Dom. Estudio "&amp;RANDBETWEEN(1,10000)</f>
        <v>Dom. Estudio 2385</v>
      </c>
      <c r="U261" s="1" t="str">
        <f aca="false">"Dom. Recep.  "&amp;RANDBETWEEN(1,10000)</f>
        <v>Dom. Recep.  1899</v>
      </c>
      <c r="V261" s="1" t="str">
        <f aca="false">"Honorarios "&amp;R261&amp;": "&amp;TEXT(G261,"mmm")&amp;" "&amp;YEAR(G261)&amp;" - "&amp;TEXT(H261,"mmm")&amp;" "&amp;YEAR(H261)</f>
        <v>Honorarios 27201178776: oct 2025 - oct 2025</v>
      </c>
      <c r="W261" s="9" t="n">
        <f aca="false">ROUND(RANDBETWEEN(100,5000)/100,0)</f>
        <v>5</v>
      </c>
      <c r="X261" s="9" t="n">
        <v>86863</v>
      </c>
      <c r="Z261" s="9" t="n">
        <f aca="false">ROUND(W261*X261-Y261,2)</f>
        <v>434315</v>
      </c>
      <c r="AA261" s="10" t="n">
        <v>0.21</v>
      </c>
      <c r="AB261" s="11" t="n">
        <f aca="false">ROUND(IFERROR(Z261*AA261,0),2)</f>
        <v>91206.15</v>
      </c>
      <c r="AC261" s="11" t="n">
        <f aca="false">AB261+Z261</f>
        <v>525521.15</v>
      </c>
      <c r="AD261" s="5"/>
      <c r="AE261" s="12"/>
      <c r="AF261" s="12"/>
      <c r="AG261" s="13"/>
      <c r="AH261" s="12"/>
      <c r="AI261" s="12"/>
      <c r="AJ261" s="14"/>
      <c r="AK261" s="9" t="n">
        <f aca="false">AI261*AJ261</f>
        <v>0</v>
      </c>
      <c r="AM261" s="15" t="str">
        <f aca="false">+A261</f>
        <v>NO</v>
      </c>
      <c r="AN261" s="15" t="n">
        <f aca="false">+B261</f>
        <v>30650940667</v>
      </c>
      <c r="AO261" s="15" t="str">
        <f aca="false">+C261</f>
        <v>Bustos &amp; Hope SH</v>
      </c>
      <c r="AP261" s="15" t="str">
        <f aca="false">+D261</f>
        <v>Responsable Inscripto</v>
      </c>
      <c r="AQ261" s="15" t="n">
        <f aca="false">E261</f>
        <v>161</v>
      </c>
      <c r="AR261" s="15" t="str">
        <f aca="false">TEXT(DAY(F261),"00")&amp;"/"&amp;TEXT(MONTH(F261),"00")&amp;"/"&amp;YEAR(F261)</f>
        <v>18/11/2025</v>
      </c>
      <c r="AS261" s="15" t="str">
        <f aca="false">TEXT(DAY(G261),"00")&amp;"/"&amp;TEXT(MONTH(G261),"00")&amp;"/"&amp;YEAR(G261)</f>
        <v>01/10/2025</v>
      </c>
      <c r="AT261" s="15" t="str">
        <f aca="false">TEXT(DAY(H261),"00")&amp;"/"&amp;TEXT(MONTH(H261),"00")&amp;"/"&amp;YEAR(H261)</f>
        <v>31/10/2025</v>
      </c>
      <c r="AU261" s="15" t="str">
        <f aca="false">TEXT(DAY(I261),"00")&amp;"/"&amp;TEXT(MONTH(I261),"00")&amp;"/"&amp;YEAR(I261)</f>
        <v>18/11/2025</v>
      </c>
      <c r="AV261" s="15" t="n">
        <f aca="false">IF(J261="","",J261)</f>
        <v>2</v>
      </c>
      <c r="AW261" s="15" t="n">
        <f aca="false">IFERROR(VLOOKUP(K261,TiposComprobantes!$B$2:$C$37,2,0),"")</f>
        <v>1</v>
      </c>
      <c r="AX261" s="15" t="n">
        <f aca="false">IFERROR(VLOOKUP(M261,TipoConceptos!$B$2:$C$4,2,0),"")</f>
        <v>2</v>
      </c>
      <c r="AY261" s="15" t="str">
        <f aca="false">N261</f>
        <v>Cuenta Corriente</v>
      </c>
      <c r="AZ261" s="15" t="n">
        <f aca="false">IFERROR(VLOOKUP(O261,CondicionReceptor!$B$2:$C$12,2,0),0)</f>
        <v>6</v>
      </c>
      <c r="BA261" s="15" t="n">
        <f aca="false">IFERROR(VLOOKUP(Q261,TiposDocumentos!$B$2:$C$37,2,0),99)</f>
        <v>80</v>
      </c>
      <c r="BB261" s="15" t="n">
        <f aca="false">R261</f>
        <v>27201178776</v>
      </c>
      <c r="BC261" s="15" t="str">
        <f aca="false">IF(S261="","",S261)</f>
        <v>SZYCHOWSKI AMANDA MONICA</v>
      </c>
      <c r="BD261" s="15" t="str">
        <f aca="false">IF(T261="","",T261)</f>
        <v>Dom. Estudio 2385</v>
      </c>
      <c r="BE261" s="15" t="str">
        <f aca="false">IF(U261="","",U261)</f>
        <v>Dom. Recep.  1899</v>
      </c>
      <c r="BF261" s="15" t="str">
        <f aca="false">IF(V261="","",V261)</f>
        <v>Honorarios 27201178776: oct 2025 - oct 2025</v>
      </c>
      <c r="BG261" s="11" t="n">
        <f aca="false">IF(W261="","",W261)</f>
        <v>5</v>
      </c>
      <c r="BH261" s="11" t="n">
        <f aca="false">IF(X261="","",X261)</f>
        <v>86863</v>
      </c>
      <c r="BI261" s="15" t="n">
        <f aca="false">IF(Y261="",0,Y261)</f>
        <v>0</v>
      </c>
      <c r="BJ261" s="11" t="n">
        <f aca="false">IF(Z261="","",Z261)</f>
        <v>434315</v>
      </c>
      <c r="BK261" s="15" t="n">
        <f aca="false">VLOOKUP(AA261,TiposIVA!$B$2:$C$11,2,0)</f>
        <v>5</v>
      </c>
      <c r="BL261" s="11" t="n">
        <f aca="false">IF(AB261="","",AB261)</f>
        <v>91206.15</v>
      </c>
      <c r="BM261" s="11" t="n">
        <f aca="false">IF(AC261="","",AC261)</f>
        <v>525521.15</v>
      </c>
      <c r="BN261" s="16" t="str">
        <f aca="false">IFERROR(VLOOKUP(AD261,TiposComprobantes!$B$2:$C$37,2,0),"")</f>
        <v/>
      </c>
      <c r="BO261" s="16" t="str">
        <f aca="false">IF(AE261="","",AE261)</f>
        <v/>
      </c>
      <c r="BP261" s="16" t="str">
        <f aca="false">IF(AF261="","",AF261)</f>
        <v/>
      </c>
      <c r="BQ261" s="16" t="str">
        <f aca="false">IFERROR(VLOOKUP(AG261,TiposTributos!$B$1:$C$12,2,0),"")</f>
        <v/>
      </c>
      <c r="BR261" s="16" t="str">
        <f aca="false">IF(AH261="","",AH261)</f>
        <v/>
      </c>
      <c r="BS261" s="11" t="n">
        <f aca="false">AI261</f>
        <v>0</v>
      </c>
      <c r="BT261" s="11" t="n">
        <f aca="false">AJ261*100</f>
        <v>0</v>
      </c>
      <c r="BU261" s="11" t="n">
        <f aca="false">AK261</f>
        <v>0</v>
      </c>
      <c r="BW261" s="15" t="str">
        <f aca="false">IF(F261="","",CONCATENATE(AM261,"|'",AN261,"'|'",AO261,"'|'",AP261,"'|'",AQ261,"'|'",AR261,"'|'",AS261,"'|'",AT261,"'|'",AU261,"'|",AV261,"|",AW261,"|",AX261,"|'",AY261,"'|",AZ261,"|",BA261,"|",BB261,"|'",BC261,"'|'",BD261,"'|'",BE261,"'|'",BF261,"'|",BG261,"|",BH261,"|",BI261,"|",BJ261,"|",BK261,"|",BL261,"|",BM261,"|",BN261,"|",BO261,"|",BP261,"|",BQ261,"|'",BR261,"'|",BS261,"|",BT261,"|",BU261))</f>
        <v>NO|'30650940667'|'Bustos &amp; Hope SH'|'Responsable Inscripto'|'161'|'18/11/2025'|'01/10/2025'|'31/10/2025'|'18/11/2025'|2|1|2|'Cuenta Corriente'|6|80|27201178776|'SZYCHOWSKI AMANDA MONICA'|'Dom. Estudio 2385'|'Dom. Recep.  1899'|'Honorarios 27201178776: oct 2025 - oct 2025'|5|86863|0|434315|5|91206,15|525521,15|||||''|0|0|0</v>
      </c>
    </row>
    <row r="262" customFormat="false" ht="12.75" hidden="false" customHeight="false" outlineLevel="0" collapsed="false">
      <c r="A262" s="5" t="s">
        <v>88</v>
      </c>
      <c r="B262" s="1" t="n">
        <v>30650940667</v>
      </c>
      <c r="C262" s="5" t="s">
        <v>38</v>
      </c>
      <c r="D262" s="5" t="s">
        <v>39</v>
      </c>
      <c r="E262" s="1" t="n">
        <v>162</v>
      </c>
      <c r="F262" s="6" t="n">
        <f aca="true">TODAY()</f>
        <v>45979</v>
      </c>
      <c r="G262" s="7" t="n">
        <f aca="false">DATE(YEAR(H262),MONTH(H262),1)</f>
        <v>45931</v>
      </c>
      <c r="H262" s="7" t="n">
        <f aca="false">EOMONTH(F262,-1)</f>
        <v>45961</v>
      </c>
      <c r="I262" s="7" t="n">
        <f aca="false">F262</f>
        <v>45979</v>
      </c>
      <c r="J262" s="1" t="n">
        <v>2</v>
      </c>
      <c r="K262" s="5" t="s">
        <v>40</v>
      </c>
      <c r="L262" s="8" t="str">
        <f aca="false">IF(K262="","",RIGHT(K262,1))</f>
        <v>A</v>
      </c>
      <c r="M262" s="5" t="s">
        <v>54</v>
      </c>
      <c r="N262" s="5" t="s">
        <v>42</v>
      </c>
      <c r="O262" s="5" t="s">
        <v>128</v>
      </c>
      <c r="P262" s="8" t="str">
        <f aca="false">IF(K262="","",VLOOKUP(O262,CondicionReceptor!$B$2:$D$12,3,0))</f>
        <v>A;M;C</v>
      </c>
      <c r="Q262" s="5" t="s">
        <v>44</v>
      </c>
      <c r="R262" s="1" t="n">
        <v>27348916942</v>
      </c>
      <c r="S262" s="5" t="s">
        <v>242</v>
      </c>
      <c r="T262" s="1" t="str">
        <f aca="false">"Dom. Estudio "&amp;RANDBETWEEN(1,10000)</f>
        <v>Dom. Estudio 4143</v>
      </c>
      <c r="U262" s="1" t="str">
        <f aca="false">"Dom. Recep.  "&amp;RANDBETWEEN(1,10000)</f>
        <v>Dom. Recep.  7914</v>
      </c>
      <c r="V262" s="1" t="str">
        <f aca="false">"Honorarios "&amp;R262&amp;": "&amp;TEXT(G262,"mmm")&amp;" "&amp;YEAR(G262)&amp;" - "&amp;TEXT(H262,"mmm")&amp;" "&amp;YEAR(H262)</f>
        <v>Honorarios 27348916942: oct 2025 - oct 2025</v>
      </c>
      <c r="W262" s="9" t="n">
        <f aca="false">ROUND(RANDBETWEEN(100,5000)/100,0)</f>
        <v>24</v>
      </c>
      <c r="X262" s="9" t="n">
        <v>86863</v>
      </c>
      <c r="Z262" s="9" t="n">
        <f aca="false">ROUND(W262*X262-Y262,2)</f>
        <v>2084712</v>
      </c>
      <c r="AA262" s="10" t="n">
        <v>0.21</v>
      </c>
      <c r="AB262" s="11" t="n">
        <f aca="false">ROUND(IFERROR(Z262*AA262,0),2)</f>
        <v>437789.52</v>
      </c>
      <c r="AC262" s="11" t="n">
        <f aca="false">AB262+Z262</f>
        <v>2522501.52</v>
      </c>
      <c r="AD262" s="5"/>
      <c r="AE262" s="12"/>
      <c r="AF262" s="12"/>
      <c r="AG262" s="13"/>
      <c r="AH262" s="12"/>
      <c r="AI262" s="12"/>
      <c r="AJ262" s="14"/>
      <c r="AK262" s="9" t="n">
        <f aca="false">AI262*AJ262</f>
        <v>0</v>
      </c>
      <c r="AM262" s="15" t="str">
        <f aca="false">+A262</f>
        <v>NO</v>
      </c>
      <c r="AN262" s="15" t="n">
        <f aca="false">+B262</f>
        <v>30650940667</v>
      </c>
      <c r="AO262" s="15" t="str">
        <f aca="false">+C262</f>
        <v>Bustos &amp; Hope SH</v>
      </c>
      <c r="AP262" s="15" t="str">
        <f aca="false">+D262</f>
        <v>Responsable Inscripto</v>
      </c>
      <c r="AQ262" s="15" t="n">
        <f aca="false">E262</f>
        <v>162</v>
      </c>
      <c r="AR262" s="15" t="str">
        <f aca="false">TEXT(DAY(F262),"00")&amp;"/"&amp;TEXT(MONTH(F262),"00")&amp;"/"&amp;YEAR(F262)</f>
        <v>18/11/2025</v>
      </c>
      <c r="AS262" s="15" t="str">
        <f aca="false">TEXT(DAY(G262),"00")&amp;"/"&amp;TEXT(MONTH(G262),"00")&amp;"/"&amp;YEAR(G262)</f>
        <v>01/10/2025</v>
      </c>
      <c r="AT262" s="15" t="str">
        <f aca="false">TEXT(DAY(H262),"00")&amp;"/"&amp;TEXT(MONTH(H262),"00")&amp;"/"&amp;YEAR(H262)</f>
        <v>31/10/2025</v>
      </c>
      <c r="AU262" s="15" t="str">
        <f aca="false">TEXT(DAY(I262),"00")&amp;"/"&amp;TEXT(MONTH(I262),"00")&amp;"/"&amp;YEAR(I262)</f>
        <v>18/11/2025</v>
      </c>
      <c r="AV262" s="15" t="n">
        <f aca="false">IF(J262="","",J262)</f>
        <v>2</v>
      </c>
      <c r="AW262" s="15" t="n">
        <f aca="false">IFERROR(VLOOKUP(K262,TiposComprobantes!$B$2:$C$37,2,0),"")</f>
        <v>1</v>
      </c>
      <c r="AX262" s="15" t="n">
        <f aca="false">IFERROR(VLOOKUP(M262,TipoConceptos!$B$2:$C$4,2,0),"")</f>
        <v>2</v>
      </c>
      <c r="AY262" s="15" t="str">
        <f aca="false">N262</f>
        <v>Cuenta Corriente</v>
      </c>
      <c r="AZ262" s="15" t="n">
        <f aca="false">IFERROR(VLOOKUP(O262,CondicionReceptor!$B$2:$C$12,2,0),0)</f>
        <v>6</v>
      </c>
      <c r="BA262" s="15" t="n">
        <f aca="false">IFERROR(VLOOKUP(Q262,TiposDocumentos!$B$2:$C$37,2,0),99)</f>
        <v>80</v>
      </c>
      <c r="BB262" s="15" t="n">
        <f aca="false">R262</f>
        <v>27348916942</v>
      </c>
      <c r="BC262" s="15" t="str">
        <f aca="false">IF(S262="","",S262)</f>
        <v>SZYCHOWSKI KAREN</v>
      </c>
      <c r="BD262" s="15" t="str">
        <f aca="false">IF(T262="","",T262)</f>
        <v>Dom. Estudio 4143</v>
      </c>
      <c r="BE262" s="15" t="str">
        <f aca="false">IF(U262="","",U262)</f>
        <v>Dom. Recep.  7914</v>
      </c>
      <c r="BF262" s="15" t="str">
        <f aca="false">IF(V262="","",V262)</f>
        <v>Honorarios 27348916942: oct 2025 - oct 2025</v>
      </c>
      <c r="BG262" s="11" t="n">
        <f aca="false">IF(W262="","",W262)</f>
        <v>24</v>
      </c>
      <c r="BH262" s="11" t="n">
        <f aca="false">IF(X262="","",X262)</f>
        <v>86863</v>
      </c>
      <c r="BI262" s="15" t="n">
        <f aca="false">IF(Y262="",0,Y262)</f>
        <v>0</v>
      </c>
      <c r="BJ262" s="11" t="n">
        <f aca="false">IF(Z262="","",Z262)</f>
        <v>2084712</v>
      </c>
      <c r="BK262" s="15" t="n">
        <f aca="false">VLOOKUP(AA262,TiposIVA!$B$2:$C$11,2,0)</f>
        <v>5</v>
      </c>
      <c r="BL262" s="11" t="n">
        <f aca="false">IF(AB262="","",AB262)</f>
        <v>437789.52</v>
      </c>
      <c r="BM262" s="11" t="n">
        <f aca="false">IF(AC262="","",AC262)</f>
        <v>2522501.52</v>
      </c>
      <c r="BN262" s="16" t="str">
        <f aca="false">IFERROR(VLOOKUP(AD262,TiposComprobantes!$B$2:$C$37,2,0),"")</f>
        <v/>
      </c>
      <c r="BO262" s="16" t="str">
        <f aca="false">IF(AE262="","",AE262)</f>
        <v/>
      </c>
      <c r="BP262" s="16" t="str">
        <f aca="false">IF(AF262="","",AF262)</f>
        <v/>
      </c>
      <c r="BQ262" s="16" t="str">
        <f aca="false">IFERROR(VLOOKUP(AG262,TiposTributos!$B$1:$C$12,2,0),"")</f>
        <v/>
      </c>
      <c r="BR262" s="16" t="str">
        <f aca="false">IF(AH262="","",AH262)</f>
        <v/>
      </c>
      <c r="BS262" s="11" t="n">
        <f aca="false">AI262</f>
        <v>0</v>
      </c>
      <c r="BT262" s="11" t="n">
        <f aca="false">AJ262*100</f>
        <v>0</v>
      </c>
      <c r="BU262" s="11" t="n">
        <f aca="false">AK262</f>
        <v>0</v>
      </c>
      <c r="BW262" s="15" t="str">
        <f aca="false">IF(F262="","",CONCATENATE(AM262,"|'",AN262,"'|'",AO262,"'|'",AP262,"'|'",AQ262,"'|'",AR262,"'|'",AS262,"'|'",AT262,"'|'",AU262,"'|",AV262,"|",AW262,"|",AX262,"|'",AY262,"'|",AZ262,"|",BA262,"|",BB262,"|'",BC262,"'|'",BD262,"'|'",BE262,"'|'",BF262,"'|",BG262,"|",BH262,"|",BI262,"|",BJ262,"|",BK262,"|",BL262,"|",BM262,"|",BN262,"|",BO262,"|",BP262,"|",BQ262,"|'",BR262,"'|",BS262,"|",BT262,"|",BU262))</f>
        <v>NO|'30650940667'|'Bustos &amp; Hope SH'|'Responsable Inscripto'|'162'|'18/11/2025'|'01/10/2025'|'31/10/2025'|'18/11/2025'|2|1|2|'Cuenta Corriente'|6|80|27348916942|'SZYCHOWSKI KAREN'|'Dom. Estudio 4143'|'Dom. Recep.  7914'|'Honorarios 27348916942: oct 2025 - oct 2025'|24|86863|0|2084712|5|437789,52|2522501,52|||||''|0|0|0</v>
      </c>
    </row>
    <row r="263" customFormat="false" ht="12.75" hidden="false" customHeight="false" outlineLevel="0" collapsed="false">
      <c r="A263" s="5" t="s">
        <v>88</v>
      </c>
      <c r="B263" s="1" t="n">
        <v>30650940667</v>
      </c>
      <c r="C263" s="5" t="s">
        <v>38</v>
      </c>
      <c r="D263" s="5" t="s">
        <v>39</v>
      </c>
      <c r="E263" s="1" t="n">
        <v>163</v>
      </c>
      <c r="F263" s="6" t="n">
        <f aca="true">TODAY()</f>
        <v>45979</v>
      </c>
      <c r="G263" s="7" t="n">
        <f aca="false">DATE(YEAR(H263),MONTH(H263),1)</f>
        <v>45931</v>
      </c>
      <c r="H263" s="7" t="n">
        <f aca="false">EOMONTH(F263,-1)</f>
        <v>45961</v>
      </c>
      <c r="I263" s="7" t="n">
        <f aca="false">F263</f>
        <v>45979</v>
      </c>
      <c r="J263" s="1" t="n">
        <v>2</v>
      </c>
      <c r="K263" s="5" t="s">
        <v>40</v>
      </c>
      <c r="L263" s="8" t="str">
        <f aca="false">IF(K263="","",RIGHT(K263,1))</f>
        <v>A</v>
      </c>
      <c r="M263" s="5" t="s">
        <v>54</v>
      </c>
      <c r="N263" s="5" t="s">
        <v>42</v>
      </c>
      <c r="O263" s="5" t="s">
        <v>43</v>
      </c>
      <c r="P263" s="8" t="str">
        <f aca="false">IF(K263="","",VLOOKUP(O263,CondicionReceptor!$B$2:$D$12,3,0))</f>
        <v>A;M;C</v>
      </c>
      <c r="Q263" s="5" t="s">
        <v>44</v>
      </c>
      <c r="R263" s="1" t="n">
        <v>20149462601</v>
      </c>
      <c r="S263" s="5" t="s">
        <v>243</v>
      </c>
      <c r="T263" s="1" t="str">
        <f aca="false">"Dom. Estudio "&amp;RANDBETWEEN(1,10000)</f>
        <v>Dom. Estudio 3894</v>
      </c>
      <c r="U263" s="1" t="str">
        <f aca="false">"Dom. Recep.  "&amp;RANDBETWEEN(1,10000)</f>
        <v>Dom. Recep.  5018</v>
      </c>
      <c r="V263" s="1" t="str">
        <f aca="false">"Honorarios "&amp;R263&amp;": "&amp;TEXT(G263,"mmm")&amp;" "&amp;YEAR(G263)&amp;" - "&amp;TEXT(H263,"mmm")&amp;" "&amp;YEAR(H263)</f>
        <v>Honorarios 20149462601: oct 2025 - oct 2025</v>
      </c>
      <c r="W263" s="9" t="n">
        <f aca="false">ROUND(RANDBETWEEN(100,5000)/100,0)</f>
        <v>20</v>
      </c>
      <c r="X263" s="9" t="n">
        <v>86863</v>
      </c>
      <c r="Z263" s="9" t="n">
        <f aca="false">ROUND(W263*X263-Y263,2)</f>
        <v>1737260</v>
      </c>
      <c r="AA263" s="10" t="n">
        <v>0.21</v>
      </c>
      <c r="AB263" s="11" t="n">
        <f aca="false">ROUND(IFERROR(Z263*AA263,0),2)</f>
        <v>364824.6</v>
      </c>
      <c r="AC263" s="11" t="n">
        <f aca="false">AB263+Z263</f>
        <v>2102084.6</v>
      </c>
      <c r="AD263" s="5"/>
      <c r="AE263" s="12"/>
      <c r="AF263" s="12"/>
      <c r="AG263" s="13"/>
      <c r="AH263" s="12"/>
      <c r="AI263" s="12"/>
      <c r="AJ263" s="14"/>
      <c r="AK263" s="9" t="n">
        <f aca="false">AI263*AJ263</f>
        <v>0</v>
      </c>
      <c r="AM263" s="15" t="str">
        <f aca="false">+A263</f>
        <v>NO</v>
      </c>
      <c r="AN263" s="15" t="n">
        <f aca="false">+B263</f>
        <v>30650940667</v>
      </c>
      <c r="AO263" s="15" t="str">
        <f aca="false">+C263</f>
        <v>Bustos &amp; Hope SH</v>
      </c>
      <c r="AP263" s="15" t="str">
        <f aca="false">+D263</f>
        <v>Responsable Inscripto</v>
      </c>
      <c r="AQ263" s="15" t="n">
        <f aca="false">E263</f>
        <v>163</v>
      </c>
      <c r="AR263" s="15" t="str">
        <f aca="false">TEXT(DAY(F263),"00")&amp;"/"&amp;TEXT(MONTH(F263),"00")&amp;"/"&amp;YEAR(F263)</f>
        <v>18/11/2025</v>
      </c>
      <c r="AS263" s="15" t="str">
        <f aca="false">TEXT(DAY(G263),"00")&amp;"/"&amp;TEXT(MONTH(G263),"00")&amp;"/"&amp;YEAR(G263)</f>
        <v>01/10/2025</v>
      </c>
      <c r="AT263" s="15" t="str">
        <f aca="false">TEXT(DAY(H263),"00")&amp;"/"&amp;TEXT(MONTH(H263),"00")&amp;"/"&amp;YEAR(H263)</f>
        <v>31/10/2025</v>
      </c>
      <c r="AU263" s="15" t="str">
        <f aca="false">TEXT(DAY(I263),"00")&amp;"/"&amp;TEXT(MONTH(I263),"00")&amp;"/"&amp;YEAR(I263)</f>
        <v>18/11/2025</v>
      </c>
      <c r="AV263" s="15" t="n">
        <f aca="false">IF(J263="","",J263)</f>
        <v>2</v>
      </c>
      <c r="AW263" s="15" t="n">
        <f aca="false">IFERROR(VLOOKUP(K263,TiposComprobantes!$B$2:$C$37,2,0),"")</f>
        <v>1</v>
      </c>
      <c r="AX263" s="15" t="n">
        <f aca="false">IFERROR(VLOOKUP(M263,TipoConceptos!$B$2:$C$4,2,0),"")</f>
        <v>2</v>
      </c>
      <c r="AY263" s="15" t="str">
        <f aca="false">N263</f>
        <v>Cuenta Corriente</v>
      </c>
      <c r="AZ263" s="15" t="n">
        <f aca="false">IFERROR(VLOOKUP(O263,CondicionReceptor!$B$2:$C$12,2,0),0)</f>
        <v>1</v>
      </c>
      <c r="BA263" s="15" t="n">
        <f aca="false">IFERROR(VLOOKUP(Q263,TiposDocumentos!$B$2:$C$37,2,0),99)</f>
        <v>80</v>
      </c>
      <c r="BB263" s="15" t="n">
        <f aca="false">R263</f>
        <v>20149462601</v>
      </c>
      <c r="BC263" s="15" t="str">
        <f aca="false">IF(S263="","",S263)</f>
        <v>SZYCHOWSKI MARCELO</v>
      </c>
      <c r="BD263" s="15" t="str">
        <f aca="false">IF(T263="","",T263)</f>
        <v>Dom. Estudio 3894</v>
      </c>
      <c r="BE263" s="15" t="str">
        <f aca="false">IF(U263="","",U263)</f>
        <v>Dom. Recep.  5018</v>
      </c>
      <c r="BF263" s="15" t="str">
        <f aca="false">IF(V263="","",V263)</f>
        <v>Honorarios 20149462601: oct 2025 - oct 2025</v>
      </c>
      <c r="BG263" s="11" t="n">
        <f aca="false">IF(W263="","",W263)</f>
        <v>20</v>
      </c>
      <c r="BH263" s="11" t="n">
        <f aca="false">IF(X263="","",X263)</f>
        <v>86863</v>
      </c>
      <c r="BI263" s="15" t="n">
        <f aca="false">IF(Y263="",0,Y263)</f>
        <v>0</v>
      </c>
      <c r="BJ263" s="11" t="n">
        <f aca="false">IF(Z263="","",Z263)</f>
        <v>1737260</v>
      </c>
      <c r="BK263" s="15" t="n">
        <f aca="false">VLOOKUP(AA263,TiposIVA!$B$2:$C$11,2,0)</f>
        <v>5</v>
      </c>
      <c r="BL263" s="11" t="n">
        <f aca="false">IF(AB263="","",AB263)</f>
        <v>364824.6</v>
      </c>
      <c r="BM263" s="11" t="n">
        <f aca="false">IF(AC263="","",AC263)</f>
        <v>2102084.6</v>
      </c>
      <c r="BN263" s="16" t="str">
        <f aca="false">IFERROR(VLOOKUP(AD263,TiposComprobantes!$B$2:$C$37,2,0),"")</f>
        <v/>
      </c>
      <c r="BO263" s="16" t="str">
        <f aca="false">IF(AE263="","",AE263)</f>
        <v/>
      </c>
      <c r="BP263" s="16" t="str">
        <f aca="false">IF(AF263="","",AF263)</f>
        <v/>
      </c>
      <c r="BQ263" s="16" t="str">
        <f aca="false">IFERROR(VLOOKUP(AG263,TiposTributos!$B$1:$C$12,2,0),"")</f>
        <v/>
      </c>
      <c r="BR263" s="16" t="str">
        <f aca="false">IF(AH263="","",AH263)</f>
        <v/>
      </c>
      <c r="BS263" s="11" t="n">
        <f aca="false">AI263</f>
        <v>0</v>
      </c>
      <c r="BT263" s="11" t="n">
        <f aca="false">AJ263*100</f>
        <v>0</v>
      </c>
      <c r="BU263" s="11" t="n">
        <f aca="false">AK263</f>
        <v>0</v>
      </c>
      <c r="BW263" s="15" t="str">
        <f aca="false">IF(F263="","",CONCATENATE(AM263,"|'",AN263,"'|'",AO263,"'|'",AP263,"'|'",AQ263,"'|'",AR263,"'|'",AS263,"'|'",AT263,"'|'",AU263,"'|",AV263,"|",AW263,"|",AX263,"|'",AY263,"'|",AZ263,"|",BA263,"|",BB263,"|'",BC263,"'|'",BD263,"'|'",BE263,"'|'",BF263,"'|",BG263,"|",BH263,"|",BI263,"|",BJ263,"|",BK263,"|",BL263,"|",BM263,"|",BN263,"|",BO263,"|",BP263,"|",BQ263,"|'",BR263,"'|",BS263,"|",BT263,"|",BU263))</f>
        <v>NO|'30650940667'|'Bustos &amp; Hope SH'|'Responsable Inscripto'|'163'|'18/11/2025'|'01/10/2025'|'31/10/2025'|'18/11/2025'|2|1|2|'Cuenta Corriente'|1|80|20149462601|'SZYCHOWSKI MARCELO'|'Dom. Estudio 3894'|'Dom. Recep.  5018'|'Honorarios 20149462601: oct 2025 - oct 2025'|20|86863|0|1737260|5|364824,6|2102084,6|||||''|0|0|0</v>
      </c>
    </row>
    <row r="264" customFormat="false" ht="12.75" hidden="false" customHeight="false" outlineLevel="0" collapsed="false">
      <c r="A264" s="5" t="s">
        <v>88</v>
      </c>
      <c r="B264" s="1" t="n">
        <v>30650940667</v>
      </c>
      <c r="C264" s="5" t="s">
        <v>38</v>
      </c>
      <c r="D264" s="5" t="s">
        <v>39</v>
      </c>
      <c r="E264" s="1" t="n">
        <v>164</v>
      </c>
      <c r="F264" s="6" t="n">
        <f aca="true">TODAY()</f>
        <v>45979</v>
      </c>
      <c r="G264" s="7" t="n">
        <f aca="false">DATE(YEAR(H264),MONTH(H264),1)</f>
        <v>45931</v>
      </c>
      <c r="H264" s="7" t="n">
        <f aca="false">EOMONTH(F264,-1)</f>
        <v>45961</v>
      </c>
      <c r="I264" s="7" t="n">
        <f aca="false">F264</f>
        <v>45979</v>
      </c>
      <c r="J264" s="1" t="n">
        <v>2</v>
      </c>
      <c r="K264" s="5" t="s">
        <v>40</v>
      </c>
      <c r="L264" s="8" t="str">
        <f aca="false">IF(K264="","",RIGHT(K264,1))</f>
        <v>A</v>
      </c>
      <c r="M264" s="5" t="s">
        <v>54</v>
      </c>
      <c r="N264" s="5" t="s">
        <v>42</v>
      </c>
      <c r="O264" s="5" t="s">
        <v>128</v>
      </c>
      <c r="P264" s="8" t="str">
        <f aca="false">IF(K264="","",VLOOKUP(O264,CondicionReceptor!$B$2:$D$12,3,0))</f>
        <v>A;M;C</v>
      </c>
      <c r="Q264" s="5" t="s">
        <v>44</v>
      </c>
      <c r="R264" s="1" t="n">
        <v>20130056637</v>
      </c>
      <c r="S264" s="5" t="s">
        <v>244</v>
      </c>
      <c r="T264" s="1" t="str">
        <f aca="false">"Dom. Estudio "&amp;RANDBETWEEN(1,10000)</f>
        <v>Dom. Estudio 8065</v>
      </c>
      <c r="U264" s="1" t="str">
        <f aca="false">"Dom. Recep.  "&amp;RANDBETWEEN(1,10000)</f>
        <v>Dom. Recep.  88</v>
      </c>
      <c r="V264" s="1" t="str">
        <f aca="false">"Honorarios "&amp;R264&amp;": "&amp;TEXT(G264,"mmm")&amp;" "&amp;YEAR(G264)&amp;" - "&amp;TEXT(H264,"mmm")&amp;" "&amp;YEAR(H264)</f>
        <v>Honorarios 20130056637: oct 2025 - oct 2025</v>
      </c>
      <c r="W264" s="9" t="n">
        <f aca="false">ROUND(RANDBETWEEN(100,5000)/100,0)</f>
        <v>45</v>
      </c>
      <c r="X264" s="9" t="n">
        <v>86863</v>
      </c>
      <c r="Z264" s="9" t="n">
        <f aca="false">ROUND(W264*X264-Y264,2)</f>
        <v>3908835</v>
      </c>
      <c r="AA264" s="10" t="n">
        <v>0.21</v>
      </c>
      <c r="AB264" s="11" t="n">
        <f aca="false">ROUND(IFERROR(Z264*AA264,0),2)</f>
        <v>820855.35</v>
      </c>
      <c r="AC264" s="11" t="n">
        <f aca="false">AB264+Z264</f>
        <v>4729690.35</v>
      </c>
      <c r="AD264" s="5"/>
      <c r="AE264" s="12"/>
      <c r="AF264" s="12"/>
      <c r="AG264" s="13"/>
      <c r="AH264" s="12"/>
      <c r="AI264" s="12"/>
      <c r="AJ264" s="14"/>
      <c r="AK264" s="9" t="n">
        <f aca="false">AI264*AJ264</f>
        <v>0</v>
      </c>
      <c r="AM264" s="15" t="str">
        <f aca="false">+A264</f>
        <v>NO</v>
      </c>
      <c r="AN264" s="15" t="n">
        <f aca="false">+B264</f>
        <v>30650940667</v>
      </c>
      <c r="AO264" s="15" t="str">
        <f aca="false">+C264</f>
        <v>Bustos &amp; Hope SH</v>
      </c>
      <c r="AP264" s="15" t="str">
        <f aca="false">+D264</f>
        <v>Responsable Inscripto</v>
      </c>
      <c r="AQ264" s="15" t="n">
        <f aca="false">E264</f>
        <v>164</v>
      </c>
      <c r="AR264" s="15" t="str">
        <f aca="false">TEXT(DAY(F264),"00")&amp;"/"&amp;TEXT(MONTH(F264),"00")&amp;"/"&amp;YEAR(F264)</f>
        <v>18/11/2025</v>
      </c>
      <c r="AS264" s="15" t="str">
        <f aca="false">TEXT(DAY(G264),"00")&amp;"/"&amp;TEXT(MONTH(G264),"00")&amp;"/"&amp;YEAR(G264)</f>
        <v>01/10/2025</v>
      </c>
      <c r="AT264" s="15" t="str">
        <f aca="false">TEXT(DAY(H264),"00")&amp;"/"&amp;TEXT(MONTH(H264),"00")&amp;"/"&amp;YEAR(H264)</f>
        <v>31/10/2025</v>
      </c>
      <c r="AU264" s="15" t="str">
        <f aca="false">TEXT(DAY(I264),"00")&amp;"/"&amp;TEXT(MONTH(I264),"00")&amp;"/"&amp;YEAR(I264)</f>
        <v>18/11/2025</v>
      </c>
      <c r="AV264" s="15" t="n">
        <f aca="false">IF(J264="","",J264)</f>
        <v>2</v>
      </c>
      <c r="AW264" s="15" t="n">
        <f aca="false">IFERROR(VLOOKUP(K264,TiposComprobantes!$B$2:$C$37,2,0),"")</f>
        <v>1</v>
      </c>
      <c r="AX264" s="15" t="n">
        <f aca="false">IFERROR(VLOOKUP(M264,TipoConceptos!$B$2:$C$4,2,0),"")</f>
        <v>2</v>
      </c>
      <c r="AY264" s="15" t="str">
        <f aca="false">N264</f>
        <v>Cuenta Corriente</v>
      </c>
      <c r="AZ264" s="15" t="n">
        <f aca="false">IFERROR(VLOOKUP(O264,CondicionReceptor!$B$2:$C$12,2,0),0)</f>
        <v>6</v>
      </c>
      <c r="BA264" s="15" t="n">
        <f aca="false">IFERROR(VLOOKUP(Q264,TiposDocumentos!$B$2:$C$37,2,0),99)</f>
        <v>80</v>
      </c>
      <c r="BB264" s="15" t="n">
        <f aca="false">R264</f>
        <v>20130056637</v>
      </c>
      <c r="BC264" s="15" t="str">
        <f aca="false">IF(S264="","",S264)</f>
        <v>TABBIA ENRIQUE RUBEN</v>
      </c>
      <c r="BD264" s="15" t="str">
        <f aca="false">IF(T264="","",T264)</f>
        <v>Dom. Estudio 8065</v>
      </c>
      <c r="BE264" s="15" t="str">
        <f aca="false">IF(U264="","",U264)</f>
        <v>Dom. Recep.  88</v>
      </c>
      <c r="BF264" s="15" t="str">
        <f aca="false">IF(V264="","",V264)</f>
        <v>Honorarios 20130056637: oct 2025 - oct 2025</v>
      </c>
      <c r="BG264" s="11" t="n">
        <f aca="false">IF(W264="","",W264)</f>
        <v>45</v>
      </c>
      <c r="BH264" s="11" t="n">
        <f aca="false">IF(X264="","",X264)</f>
        <v>86863</v>
      </c>
      <c r="BI264" s="15" t="n">
        <f aca="false">IF(Y264="",0,Y264)</f>
        <v>0</v>
      </c>
      <c r="BJ264" s="11" t="n">
        <f aca="false">IF(Z264="","",Z264)</f>
        <v>3908835</v>
      </c>
      <c r="BK264" s="15" t="n">
        <f aca="false">VLOOKUP(AA264,TiposIVA!$B$2:$C$11,2,0)</f>
        <v>5</v>
      </c>
      <c r="BL264" s="11" t="n">
        <f aca="false">IF(AB264="","",AB264)</f>
        <v>820855.35</v>
      </c>
      <c r="BM264" s="11" t="n">
        <f aca="false">IF(AC264="","",AC264)</f>
        <v>4729690.35</v>
      </c>
      <c r="BN264" s="16" t="str">
        <f aca="false">IFERROR(VLOOKUP(AD264,TiposComprobantes!$B$2:$C$37,2,0),"")</f>
        <v/>
      </c>
      <c r="BO264" s="16" t="str">
        <f aca="false">IF(AE264="","",AE264)</f>
        <v/>
      </c>
      <c r="BP264" s="16" t="str">
        <f aca="false">IF(AF264="","",AF264)</f>
        <v/>
      </c>
      <c r="BQ264" s="16" t="str">
        <f aca="false">IFERROR(VLOOKUP(AG264,TiposTributos!$B$1:$C$12,2,0),"")</f>
        <v/>
      </c>
      <c r="BR264" s="16" t="str">
        <f aca="false">IF(AH264="","",AH264)</f>
        <v/>
      </c>
      <c r="BS264" s="11" t="n">
        <f aca="false">AI264</f>
        <v>0</v>
      </c>
      <c r="BT264" s="11" t="n">
        <f aca="false">AJ264*100</f>
        <v>0</v>
      </c>
      <c r="BU264" s="11" t="n">
        <f aca="false">AK264</f>
        <v>0</v>
      </c>
      <c r="BW264" s="15" t="str">
        <f aca="false">IF(F264="","",CONCATENATE(AM264,"|'",AN264,"'|'",AO264,"'|'",AP264,"'|'",AQ264,"'|'",AR264,"'|'",AS264,"'|'",AT264,"'|'",AU264,"'|",AV264,"|",AW264,"|",AX264,"|'",AY264,"'|",AZ264,"|",BA264,"|",BB264,"|'",BC264,"'|'",BD264,"'|'",BE264,"'|'",BF264,"'|",BG264,"|",BH264,"|",BI264,"|",BJ264,"|",BK264,"|",BL264,"|",BM264,"|",BN264,"|",BO264,"|",BP264,"|",BQ264,"|'",BR264,"'|",BS264,"|",BT264,"|",BU264))</f>
        <v>NO|'30650940667'|'Bustos &amp; Hope SH'|'Responsable Inscripto'|'164'|'18/11/2025'|'01/10/2025'|'31/10/2025'|'18/11/2025'|2|1|2|'Cuenta Corriente'|6|80|20130056637|'TABBIA ENRIQUE RUBEN'|'Dom. Estudio 8065'|'Dom. Recep.  88'|'Honorarios 20130056637: oct 2025 - oct 2025'|45|86863|0|3908835|5|820855,35|4729690,35|||||''|0|0|0</v>
      </c>
    </row>
    <row r="265" customFormat="false" ht="12.75" hidden="false" customHeight="false" outlineLevel="0" collapsed="false">
      <c r="A265" s="5" t="s">
        <v>88</v>
      </c>
      <c r="B265" s="1" t="n">
        <v>30650940667</v>
      </c>
      <c r="C265" s="5" t="s">
        <v>38</v>
      </c>
      <c r="D265" s="5" t="s">
        <v>39</v>
      </c>
      <c r="E265" s="1" t="n">
        <v>165</v>
      </c>
      <c r="F265" s="6" t="n">
        <f aca="true">TODAY()</f>
        <v>45979</v>
      </c>
      <c r="G265" s="7" t="n">
        <f aca="false">DATE(YEAR(H265),MONTH(H265),1)</f>
        <v>45931</v>
      </c>
      <c r="H265" s="7" t="n">
        <f aca="false">EOMONTH(F265,-1)</f>
        <v>45961</v>
      </c>
      <c r="I265" s="7" t="n">
        <f aca="false">F265</f>
        <v>45979</v>
      </c>
      <c r="J265" s="1" t="n">
        <v>2</v>
      </c>
      <c r="K265" s="5" t="s">
        <v>40</v>
      </c>
      <c r="L265" s="8" t="str">
        <f aca="false">IF(K265="","",RIGHT(K265,1))</f>
        <v>A</v>
      </c>
      <c r="M265" s="5" t="s">
        <v>54</v>
      </c>
      <c r="N265" s="5" t="s">
        <v>42</v>
      </c>
      <c r="O265" s="5" t="s">
        <v>43</v>
      </c>
      <c r="P265" s="8" t="str">
        <f aca="false">IF(K265="","",VLOOKUP(O265,CondicionReceptor!$B$2:$D$12,3,0))</f>
        <v>A;M;C</v>
      </c>
      <c r="Q265" s="5" t="s">
        <v>44</v>
      </c>
      <c r="R265" s="1" t="n">
        <v>30715577743</v>
      </c>
      <c r="S265" s="5" t="s">
        <v>121</v>
      </c>
      <c r="T265" s="1" t="str">
        <f aca="false">"Dom. Estudio "&amp;RANDBETWEEN(1,10000)</f>
        <v>Dom. Estudio 1003</v>
      </c>
      <c r="U265" s="1" t="str">
        <f aca="false">"Dom. Recep.  "&amp;RANDBETWEEN(1,10000)</f>
        <v>Dom. Recep.  1715</v>
      </c>
      <c r="V265" s="1" t="str">
        <f aca="false">"Honorarios "&amp;R265&amp;": "&amp;TEXT(G265,"mmm")&amp;" "&amp;YEAR(G265)&amp;" - "&amp;TEXT(H265,"mmm")&amp;" "&amp;YEAR(H265)</f>
        <v>Honorarios 30715577743: oct 2025 - oct 2025</v>
      </c>
      <c r="W265" s="9" t="n">
        <f aca="false">ROUND(RANDBETWEEN(100,5000)/100,0)</f>
        <v>31</v>
      </c>
      <c r="X265" s="9" t="n">
        <v>86863</v>
      </c>
      <c r="Z265" s="9" t="n">
        <f aca="false">ROUND(W265*X265-Y265,2)</f>
        <v>2692753</v>
      </c>
      <c r="AA265" s="10" t="n">
        <v>0.21</v>
      </c>
      <c r="AB265" s="11" t="n">
        <f aca="false">ROUND(IFERROR(Z265*AA265,0),2)</f>
        <v>565478.13</v>
      </c>
      <c r="AC265" s="11" t="n">
        <f aca="false">AB265+Z265</f>
        <v>3258231.13</v>
      </c>
      <c r="AD265" s="5"/>
      <c r="AE265" s="12"/>
      <c r="AF265" s="12"/>
      <c r="AG265" s="13"/>
      <c r="AH265" s="12"/>
      <c r="AI265" s="12"/>
      <c r="AJ265" s="14"/>
      <c r="AK265" s="9" t="n">
        <f aca="false">AI265*AJ265</f>
        <v>0</v>
      </c>
      <c r="AM265" s="15" t="str">
        <f aca="false">+A265</f>
        <v>NO</v>
      </c>
      <c r="AN265" s="15" t="n">
        <f aca="false">+B265</f>
        <v>30650940667</v>
      </c>
      <c r="AO265" s="15" t="str">
        <f aca="false">+C265</f>
        <v>Bustos &amp; Hope SH</v>
      </c>
      <c r="AP265" s="15" t="str">
        <f aca="false">+D265</f>
        <v>Responsable Inscripto</v>
      </c>
      <c r="AQ265" s="15" t="n">
        <f aca="false">E265</f>
        <v>165</v>
      </c>
      <c r="AR265" s="15" t="str">
        <f aca="false">TEXT(DAY(F265),"00")&amp;"/"&amp;TEXT(MONTH(F265),"00")&amp;"/"&amp;YEAR(F265)</f>
        <v>18/11/2025</v>
      </c>
      <c r="AS265" s="15" t="str">
        <f aca="false">TEXT(DAY(G265),"00")&amp;"/"&amp;TEXT(MONTH(G265),"00")&amp;"/"&amp;YEAR(G265)</f>
        <v>01/10/2025</v>
      </c>
      <c r="AT265" s="15" t="str">
        <f aca="false">TEXT(DAY(H265),"00")&amp;"/"&amp;TEXT(MONTH(H265),"00")&amp;"/"&amp;YEAR(H265)</f>
        <v>31/10/2025</v>
      </c>
      <c r="AU265" s="15" t="str">
        <f aca="false">TEXT(DAY(I265),"00")&amp;"/"&amp;TEXT(MONTH(I265),"00")&amp;"/"&amp;YEAR(I265)</f>
        <v>18/11/2025</v>
      </c>
      <c r="AV265" s="15" t="n">
        <f aca="false">IF(J265="","",J265)</f>
        <v>2</v>
      </c>
      <c r="AW265" s="15" t="n">
        <f aca="false">IFERROR(VLOOKUP(K265,TiposComprobantes!$B$2:$C$37,2,0),"")</f>
        <v>1</v>
      </c>
      <c r="AX265" s="15" t="n">
        <f aca="false">IFERROR(VLOOKUP(M265,TipoConceptos!$B$2:$C$4,2,0),"")</f>
        <v>2</v>
      </c>
      <c r="AY265" s="15" t="str">
        <f aca="false">N265</f>
        <v>Cuenta Corriente</v>
      </c>
      <c r="AZ265" s="15" t="n">
        <f aca="false">IFERROR(VLOOKUP(O265,CondicionReceptor!$B$2:$C$12,2,0),0)</f>
        <v>1</v>
      </c>
      <c r="BA265" s="15" t="n">
        <f aca="false">IFERROR(VLOOKUP(Q265,TiposDocumentos!$B$2:$C$37,2,0),99)</f>
        <v>80</v>
      </c>
      <c r="BB265" s="15" t="n">
        <f aca="false">R265</f>
        <v>30715577743</v>
      </c>
      <c r="BC265" s="15" t="str">
        <f aca="false">IF(S265="","",S265)</f>
        <v>TRANSPLANTE MISIONES SRL</v>
      </c>
      <c r="BD265" s="15" t="str">
        <f aca="false">IF(T265="","",T265)</f>
        <v>Dom. Estudio 1003</v>
      </c>
      <c r="BE265" s="15" t="str">
        <f aca="false">IF(U265="","",U265)</f>
        <v>Dom. Recep.  1715</v>
      </c>
      <c r="BF265" s="15" t="str">
        <f aca="false">IF(V265="","",V265)</f>
        <v>Honorarios 30715577743: oct 2025 - oct 2025</v>
      </c>
      <c r="BG265" s="11" t="n">
        <f aca="false">IF(W265="","",W265)</f>
        <v>31</v>
      </c>
      <c r="BH265" s="11" t="n">
        <f aca="false">IF(X265="","",X265)</f>
        <v>86863</v>
      </c>
      <c r="BI265" s="15" t="n">
        <f aca="false">IF(Y265="",0,Y265)</f>
        <v>0</v>
      </c>
      <c r="BJ265" s="11" t="n">
        <f aca="false">IF(Z265="","",Z265)</f>
        <v>2692753</v>
      </c>
      <c r="BK265" s="15" t="n">
        <f aca="false">VLOOKUP(AA265,TiposIVA!$B$2:$C$11,2,0)</f>
        <v>5</v>
      </c>
      <c r="BL265" s="11" t="n">
        <f aca="false">IF(AB265="","",AB265)</f>
        <v>565478.13</v>
      </c>
      <c r="BM265" s="11" t="n">
        <f aca="false">IF(AC265="","",AC265)</f>
        <v>3258231.13</v>
      </c>
      <c r="BN265" s="16" t="str">
        <f aca="false">IFERROR(VLOOKUP(AD265,TiposComprobantes!$B$2:$C$37,2,0),"")</f>
        <v/>
      </c>
      <c r="BO265" s="16" t="str">
        <f aca="false">IF(AE265="","",AE265)</f>
        <v/>
      </c>
      <c r="BP265" s="16" t="str">
        <f aca="false">IF(AF265="","",AF265)</f>
        <v/>
      </c>
      <c r="BQ265" s="16" t="str">
        <f aca="false">IFERROR(VLOOKUP(AG265,TiposTributos!$B$1:$C$12,2,0),"")</f>
        <v/>
      </c>
      <c r="BR265" s="16" t="str">
        <f aca="false">IF(AH265="","",AH265)</f>
        <v/>
      </c>
      <c r="BS265" s="11" t="n">
        <f aca="false">AI265</f>
        <v>0</v>
      </c>
      <c r="BT265" s="11" t="n">
        <f aca="false">AJ265*100</f>
        <v>0</v>
      </c>
      <c r="BU265" s="11" t="n">
        <f aca="false">AK265</f>
        <v>0</v>
      </c>
      <c r="BW265" s="15" t="str">
        <f aca="false">IF(F265="","",CONCATENATE(AM265,"|'",AN265,"'|'",AO265,"'|'",AP265,"'|'",AQ265,"'|'",AR265,"'|'",AS265,"'|'",AT265,"'|'",AU265,"'|",AV265,"|",AW265,"|",AX265,"|'",AY265,"'|",AZ265,"|",BA265,"|",BB265,"|'",BC265,"'|'",BD265,"'|'",BE265,"'|'",BF265,"'|",BG265,"|",BH265,"|",BI265,"|",BJ265,"|",BK265,"|",BL265,"|",BM265,"|",BN265,"|",BO265,"|",BP265,"|",BQ265,"|'",BR265,"'|",BS265,"|",BT265,"|",BU265))</f>
        <v>NO|'30650940667'|'Bustos &amp; Hope SH'|'Responsable Inscripto'|'165'|'18/11/2025'|'01/10/2025'|'31/10/2025'|'18/11/2025'|2|1|2|'Cuenta Corriente'|1|80|30715577743|'TRANSPLANTE MISIONES SRL'|'Dom. Estudio 1003'|'Dom. Recep.  1715'|'Honorarios 30715577743: oct 2025 - oct 2025'|31|86863|0|2692753|5|565478,13|3258231,13|||||''|0|0|0</v>
      </c>
    </row>
    <row r="266" customFormat="false" ht="12.75" hidden="false" customHeight="false" outlineLevel="0" collapsed="false">
      <c r="A266" s="5" t="s">
        <v>88</v>
      </c>
      <c r="B266" s="1" t="n">
        <v>30650940667</v>
      </c>
      <c r="C266" s="5" t="s">
        <v>38</v>
      </c>
      <c r="D266" s="5" t="s">
        <v>39</v>
      </c>
      <c r="E266" s="1" t="n">
        <v>166</v>
      </c>
      <c r="F266" s="6" t="n">
        <f aca="true">TODAY()</f>
        <v>45979</v>
      </c>
      <c r="G266" s="7" t="n">
        <f aca="false">DATE(YEAR(H266),MONTH(H266),1)</f>
        <v>45931</v>
      </c>
      <c r="H266" s="7" t="n">
        <f aca="false">EOMONTH(F266,-1)</f>
        <v>45961</v>
      </c>
      <c r="I266" s="7" t="n">
        <f aca="false">F266</f>
        <v>45979</v>
      </c>
      <c r="J266" s="1" t="n">
        <v>2</v>
      </c>
      <c r="K266" s="5" t="s">
        <v>40</v>
      </c>
      <c r="L266" s="8" t="str">
        <f aca="false">IF(K266="","",RIGHT(K266,1))</f>
        <v>A</v>
      </c>
      <c r="M266" s="5" t="s">
        <v>54</v>
      </c>
      <c r="N266" s="5" t="s">
        <v>42</v>
      </c>
      <c r="O266" s="5" t="s">
        <v>128</v>
      </c>
      <c r="P266" s="8" t="str">
        <f aca="false">IF(K266="","",VLOOKUP(O266,CondicionReceptor!$B$2:$D$12,3,0))</f>
        <v>A;M;C</v>
      </c>
      <c r="Q266" s="5" t="s">
        <v>44</v>
      </c>
      <c r="R266" s="1" t="n">
        <v>27236873744</v>
      </c>
      <c r="S266" s="5" t="s">
        <v>245</v>
      </c>
      <c r="T266" s="1" t="str">
        <f aca="false">"Dom. Estudio "&amp;RANDBETWEEN(1,10000)</f>
        <v>Dom. Estudio 4579</v>
      </c>
      <c r="U266" s="1" t="str">
        <f aca="false">"Dom. Recep.  "&amp;RANDBETWEEN(1,10000)</f>
        <v>Dom. Recep.  8818</v>
      </c>
      <c r="V266" s="1" t="str">
        <f aca="false">"Honorarios "&amp;R266&amp;": "&amp;TEXT(G266,"mmm")&amp;" "&amp;YEAR(G266)&amp;" - "&amp;TEXT(H266,"mmm")&amp;" "&amp;YEAR(H266)</f>
        <v>Honorarios 27236873744: oct 2025 - oct 2025</v>
      </c>
      <c r="W266" s="9" t="n">
        <f aca="false">ROUND(RANDBETWEEN(100,5000)/100,0)</f>
        <v>34</v>
      </c>
      <c r="X266" s="9" t="n">
        <v>86863</v>
      </c>
      <c r="Z266" s="9" t="n">
        <f aca="false">ROUND(W266*X266-Y266,2)</f>
        <v>2953342</v>
      </c>
      <c r="AA266" s="10" t="n">
        <v>0.21</v>
      </c>
      <c r="AB266" s="11" t="n">
        <f aca="false">ROUND(IFERROR(Z266*AA266,0),2)</f>
        <v>620201.82</v>
      </c>
      <c r="AC266" s="11" t="n">
        <f aca="false">AB266+Z266</f>
        <v>3573543.82</v>
      </c>
      <c r="AD266" s="5"/>
      <c r="AE266" s="12"/>
      <c r="AF266" s="12"/>
      <c r="AG266" s="13"/>
      <c r="AH266" s="12"/>
      <c r="AI266" s="12"/>
      <c r="AJ266" s="14"/>
      <c r="AK266" s="9" t="n">
        <f aca="false">AI266*AJ266</f>
        <v>0</v>
      </c>
      <c r="AM266" s="15" t="str">
        <f aca="false">+A266</f>
        <v>NO</v>
      </c>
      <c r="AN266" s="15" t="n">
        <f aca="false">+B266</f>
        <v>30650940667</v>
      </c>
      <c r="AO266" s="15" t="str">
        <f aca="false">+C266</f>
        <v>Bustos &amp; Hope SH</v>
      </c>
      <c r="AP266" s="15" t="str">
        <f aca="false">+D266</f>
        <v>Responsable Inscripto</v>
      </c>
      <c r="AQ266" s="15" t="n">
        <f aca="false">E266</f>
        <v>166</v>
      </c>
      <c r="AR266" s="15" t="str">
        <f aca="false">TEXT(DAY(F266),"00")&amp;"/"&amp;TEXT(MONTH(F266),"00")&amp;"/"&amp;YEAR(F266)</f>
        <v>18/11/2025</v>
      </c>
      <c r="AS266" s="15" t="str">
        <f aca="false">TEXT(DAY(G266),"00")&amp;"/"&amp;TEXT(MONTH(G266),"00")&amp;"/"&amp;YEAR(G266)</f>
        <v>01/10/2025</v>
      </c>
      <c r="AT266" s="15" t="str">
        <f aca="false">TEXT(DAY(H266),"00")&amp;"/"&amp;TEXT(MONTH(H266),"00")&amp;"/"&amp;YEAR(H266)</f>
        <v>31/10/2025</v>
      </c>
      <c r="AU266" s="15" t="str">
        <f aca="false">TEXT(DAY(I266),"00")&amp;"/"&amp;TEXT(MONTH(I266),"00")&amp;"/"&amp;YEAR(I266)</f>
        <v>18/11/2025</v>
      </c>
      <c r="AV266" s="15" t="n">
        <f aca="false">IF(J266="","",J266)</f>
        <v>2</v>
      </c>
      <c r="AW266" s="15" t="n">
        <f aca="false">IFERROR(VLOOKUP(K266,TiposComprobantes!$B$2:$C$37,2,0),"")</f>
        <v>1</v>
      </c>
      <c r="AX266" s="15" t="n">
        <f aca="false">IFERROR(VLOOKUP(M266,TipoConceptos!$B$2:$C$4,2,0),"")</f>
        <v>2</v>
      </c>
      <c r="AY266" s="15" t="str">
        <f aca="false">N266</f>
        <v>Cuenta Corriente</v>
      </c>
      <c r="AZ266" s="15" t="n">
        <f aca="false">IFERROR(VLOOKUP(O266,CondicionReceptor!$B$2:$C$12,2,0),0)</f>
        <v>6</v>
      </c>
      <c r="BA266" s="15" t="n">
        <f aca="false">IFERROR(VLOOKUP(Q266,TiposDocumentos!$B$2:$C$37,2,0),99)</f>
        <v>80</v>
      </c>
      <c r="BB266" s="15" t="n">
        <f aca="false">R266</f>
        <v>27236873744</v>
      </c>
      <c r="BC266" s="15" t="str">
        <f aca="false">IF(S266="","",S266)</f>
        <v>TUFRO MARIA MAGDALENA</v>
      </c>
      <c r="BD266" s="15" t="str">
        <f aca="false">IF(T266="","",T266)</f>
        <v>Dom. Estudio 4579</v>
      </c>
      <c r="BE266" s="15" t="str">
        <f aca="false">IF(U266="","",U266)</f>
        <v>Dom. Recep.  8818</v>
      </c>
      <c r="BF266" s="15" t="str">
        <f aca="false">IF(V266="","",V266)</f>
        <v>Honorarios 27236873744: oct 2025 - oct 2025</v>
      </c>
      <c r="BG266" s="11" t="n">
        <f aca="false">IF(W266="","",W266)</f>
        <v>34</v>
      </c>
      <c r="BH266" s="11" t="n">
        <f aca="false">IF(X266="","",X266)</f>
        <v>86863</v>
      </c>
      <c r="BI266" s="15" t="n">
        <f aca="false">IF(Y266="",0,Y266)</f>
        <v>0</v>
      </c>
      <c r="BJ266" s="11" t="n">
        <f aca="false">IF(Z266="","",Z266)</f>
        <v>2953342</v>
      </c>
      <c r="BK266" s="15" t="n">
        <f aca="false">VLOOKUP(AA266,TiposIVA!$B$2:$C$11,2,0)</f>
        <v>5</v>
      </c>
      <c r="BL266" s="11" t="n">
        <f aca="false">IF(AB266="","",AB266)</f>
        <v>620201.82</v>
      </c>
      <c r="BM266" s="11" t="n">
        <f aca="false">IF(AC266="","",AC266)</f>
        <v>3573543.82</v>
      </c>
      <c r="BN266" s="16" t="str">
        <f aca="false">IFERROR(VLOOKUP(AD266,TiposComprobantes!$B$2:$C$37,2,0),"")</f>
        <v/>
      </c>
      <c r="BO266" s="16" t="str">
        <f aca="false">IF(AE266="","",AE266)</f>
        <v/>
      </c>
      <c r="BP266" s="16" t="str">
        <f aca="false">IF(AF266="","",AF266)</f>
        <v/>
      </c>
      <c r="BQ266" s="16" t="str">
        <f aca="false">IFERROR(VLOOKUP(AG266,TiposTributos!$B$1:$C$12,2,0),"")</f>
        <v/>
      </c>
      <c r="BR266" s="16" t="str">
        <f aca="false">IF(AH266="","",AH266)</f>
        <v/>
      </c>
      <c r="BS266" s="11" t="n">
        <f aca="false">AI266</f>
        <v>0</v>
      </c>
      <c r="BT266" s="11" t="n">
        <f aca="false">AJ266*100</f>
        <v>0</v>
      </c>
      <c r="BU266" s="11" t="n">
        <f aca="false">AK266</f>
        <v>0</v>
      </c>
      <c r="BW266" s="15" t="str">
        <f aca="false">IF(F266="","",CONCATENATE(AM266,"|'",AN266,"'|'",AO266,"'|'",AP266,"'|'",AQ266,"'|'",AR266,"'|'",AS266,"'|'",AT266,"'|'",AU266,"'|",AV266,"|",AW266,"|",AX266,"|'",AY266,"'|",AZ266,"|",BA266,"|",BB266,"|'",BC266,"'|'",BD266,"'|'",BE266,"'|'",BF266,"'|",BG266,"|",BH266,"|",BI266,"|",BJ266,"|",BK266,"|",BL266,"|",BM266,"|",BN266,"|",BO266,"|",BP266,"|",BQ266,"|'",BR266,"'|",BS266,"|",BT266,"|",BU266))</f>
        <v>NO|'30650940667'|'Bustos &amp; Hope SH'|'Responsable Inscripto'|'166'|'18/11/2025'|'01/10/2025'|'31/10/2025'|'18/11/2025'|2|1|2|'Cuenta Corriente'|6|80|27236873744|'TUFRO MARIA MAGDALENA'|'Dom. Estudio 4579'|'Dom. Recep.  8818'|'Honorarios 27236873744: oct 2025 - oct 2025'|34|86863|0|2953342|5|620201,82|3573543,82|||||''|0|0|0</v>
      </c>
    </row>
    <row r="267" customFormat="false" ht="12.75" hidden="false" customHeight="false" outlineLevel="0" collapsed="false">
      <c r="A267" s="5" t="s">
        <v>88</v>
      </c>
      <c r="B267" s="1" t="n">
        <v>30650940667</v>
      </c>
      <c r="C267" s="5" t="s">
        <v>38</v>
      </c>
      <c r="D267" s="5" t="s">
        <v>39</v>
      </c>
      <c r="E267" s="1" t="n">
        <v>167</v>
      </c>
      <c r="F267" s="6" t="n">
        <f aca="true">TODAY()</f>
        <v>45979</v>
      </c>
      <c r="G267" s="7" t="n">
        <f aca="false">DATE(YEAR(H267),MONTH(H267),1)</f>
        <v>45931</v>
      </c>
      <c r="H267" s="7" t="n">
        <f aca="false">EOMONTH(F267,-1)</f>
        <v>45961</v>
      </c>
      <c r="I267" s="7" t="n">
        <f aca="false">F267</f>
        <v>45979</v>
      </c>
      <c r="J267" s="1" t="n">
        <v>2</v>
      </c>
      <c r="K267" s="5" t="s">
        <v>40</v>
      </c>
      <c r="L267" s="8" t="str">
        <f aca="false">IF(K267="","",RIGHT(K267,1))</f>
        <v>A</v>
      </c>
      <c r="M267" s="5" t="s">
        <v>54</v>
      </c>
      <c r="N267" s="5" t="s">
        <v>42</v>
      </c>
      <c r="O267" s="5" t="s">
        <v>43</v>
      </c>
      <c r="P267" s="8" t="str">
        <f aca="false">IF(K267="","",VLOOKUP(O267,CondicionReceptor!$B$2:$D$12,3,0))</f>
        <v>A;M;C</v>
      </c>
      <c r="Q267" s="5" t="s">
        <v>44</v>
      </c>
      <c r="R267" s="1" t="n">
        <v>20051985967</v>
      </c>
      <c r="S267" s="5" t="s">
        <v>133</v>
      </c>
      <c r="T267" s="1" t="str">
        <f aca="false">"Dom. Estudio "&amp;RANDBETWEEN(1,10000)</f>
        <v>Dom. Estudio 6312</v>
      </c>
      <c r="U267" s="1" t="str">
        <f aca="false">"Dom. Recep.  "&amp;RANDBETWEEN(1,10000)</f>
        <v>Dom. Recep.  5774</v>
      </c>
      <c r="V267" s="1" t="str">
        <f aca="false">"Honorarios "&amp;R267&amp;": "&amp;TEXT(G267,"mmm")&amp;" "&amp;YEAR(G267)&amp;" - "&amp;TEXT(H267,"mmm")&amp;" "&amp;YEAR(H267)</f>
        <v>Honorarios 20051985967: oct 2025 - oct 2025</v>
      </c>
      <c r="W267" s="9" t="n">
        <f aca="false">ROUND(RANDBETWEEN(100,5000)/100,0)</f>
        <v>48</v>
      </c>
      <c r="X267" s="9" t="n">
        <v>86863</v>
      </c>
      <c r="Z267" s="9" t="n">
        <f aca="false">ROUND(W267*X267-Y267,2)</f>
        <v>4169424</v>
      </c>
      <c r="AA267" s="10" t="n">
        <v>0.21</v>
      </c>
      <c r="AB267" s="11" t="n">
        <f aca="false">ROUND(IFERROR(Z267*AA267,0),2)</f>
        <v>875579.04</v>
      </c>
      <c r="AC267" s="11" t="n">
        <f aca="false">AB267+Z267</f>
        <v>5045003.04</v>
      </c>
      <c r="AD267" s="5"/>
      <c r="AE267" s="12"/>
      <c r="AF267" s="12"/>
      <c r="AG267" s="13"/>
      <c r="AH267" s="12"/>
      <c r="AI267" s="12"/>
      <c r="AJ267" s="14"/>
      <c r="AK267" s="9" t="n">
        <f aca="false">AI267*AJ267</f>
        <v>0</v>
      </c>
      <c r="AM267" s="15" t="str">
        <f aca="false">+A267</f>
        <v>NO</v>
      </c>
      <c r="AN267" s="15" t="n">
        <f aca="false">+B267</f>
        <v>30650940667</v>
      </c>
      <c r="AO267" s="15" t="str">
        <f aca="false">+C267</f>
        <v>Bustos &amp; Hope SH</v>
      </c>
      <c r="AP267" s="15" t="str">
        <f aca="false">+D267</f>
        <v>Responsable Inscripto</v>
      </c>
      <c r="AQ267" s="15" t="n">
        <f aca="false">E267</f>
        <v>167</v>
      </c>
      <c r="AR267" s="15" t="str">
        <f aca="false">TEXT(DAY(F267),"00")&amp;"/"&amp;TEXT(MONTH(F267),"00")&amp;"/"&amp;YEAR(F267)</f>
        <v>18/11/2025</v>
      </c>
      <c r="AS267" s="15" t="str">
        <f aca="false">TEXT(DAY(G267),"00")&amp;"/"&amp;TEXT(MONTH(G267),"00")&amp;"/"&amp;YEAR(G267)</f>
        <v>01/10/2025</v>
      </c>
      <c r="AT267" s="15" t="str">
        <f aca="false">TEXT(DAY(H267),"00")&amp;"/"&amp;TEXT(MONTH(H267),"00")&amp;"/"&amp;YEAR(H267)</f>
        <v>31/10/2025</v>
      </c>
      <c r="AU267" s="15" t="str">
        <f aca="false">TEXT(DAY(I267),"00")&amp;"/"&amp;TEXT(MONTH(I267),"00")&amp;"/"&amp;YEAR(I267)</f>
        <v>18/11/2025</v>
      </c>
      <c r="AV267" s="15" t="n">
        <f aca="false">IF(J267="","",J267)</f>
        <v>2</v>
      </c>
      <c r="AW267" s="15" t="n">
        <f aca="false">IFERROR(VLOOKUP(K267,TiposComprobantes!$B$2:$C$37,2,0),"")</f>
        <v>1</v>
      </c>
      <c r="AX267" s="15" t="n">
        <f aca="false">IFERROR(VLOOKUP(M267,TipoConceptos!$B$2:$C$4,2,0),"")</f>
        <v>2</v>
      </c>
      <c r="AY267" s="15" t="str">
        <f aca="false">N267</f>
        <v>Cuenta Corriente</v>
      </c>
      <c r="AZ267" s="15" t="n">
        <f aca="false">IFERROR(VLOOKUP(O267,CondicionReceptor!$B$2:$C$12,2,0),0)</f>
        <v>1</v>
      </c>
      <c r="BA267" s="15" t="n">
        <f aca="false">IFERROR(VLOOKUP(Q267,TiposDocumentos!$B$2:$C$37,2,0),99)</f>
        <v>80</v>
      </c>
      <c r="BB267" s="15" t="n">
        <f aca="false">R267</f>
        <v>20051985967</v>
      </c>
      <c r="BC267" s="15" t="str">
        <f aca="false">IF(S267="","",S267)</f>
        <v>URRUTIA DIEGO ANDRES</v>
      </c>
      <c r="BD267" s="15" t="str">
        <f aca="false">IF(T267="","",T267)</f>
        <v>Dom. Estudio 6312</v>
      </c>
      <c r="BE267" s="15" t="str">
        <f aca="false">IF(U267="","",U267)</f>
        <v>Dom. Recep.  5774</v>
      </c>
      <c r="BF267" s="15" t="str">
        <f aca="false">IF(V267="","",V267)</f>
        <v>Honorarios 20051985967: oct 2025 - oct 2025</v>
      </c>
      <c r="BG267" s="11" t="n">
        <f aca="false">IF(W267="","",W267)</f>
        <v>48</v>
      </c>
      <c r="BH267" s="11" t="n">
        <f aca="false">IF(X267="","",X267)</f>
        <v>86863</v>
      </c>
      <c r="BI267" s="15" t="n">
        <f aca="false">IF(Y267="",0,Y267)</f>
        <v>0</v>
      </c>
      <c r="BJ267" s="11" t="n">
        <f aca="false">IF(Z267="","",Z267)</f>
        <v>4169424</v>
      </c>
      <c r="BK267" s="15" t="n">
        <f aca="false">VLOOKUP(AA267,TiposIVA!$B$2:$C$11,2,0)</f>
        <v>5</v>
      </c>
      <c r="BL267" s="11" t="n">
        <f aca="false">IF(AB267="","",AB267)</f>
        <v>875579.04</v>
      </c>
      <c r="BM267" s="11" t="n">
        <f aca="false">IF(AC267="","",AC267)</f>
        <v>5045003.04</v>
      </c>
      <c r="BN267" s="16" t="str">
        <f aca="false">IFERROR(VLOOKUP(AD267,TiposComprobantes!$B$2:$C$37,2,0),"")</f>
        <v/>
      </c>
      <c r="BO267" s="16" t="str">
        <f aca="false">IF(AE267="","",AE267)</f>
        <v/>
      </c>
      <c r="BP267" s="16" t="str">
        <f aca="false">IF(AF267="","",AF267)</f>
        <v/>
      </c>
      <c r="BQ267" s="16" t="str">
        <f aca="false">IFERROR(VLOOKUP(AG267,TiposTributos!$B$1:$C$12,2,0),"")</f>
        <v/>
      </c>
      <c r="BR267" s="16" t="str">
        <f aca="false">IF(AH267="","",AH267)</f>
        <v/>
      </c>
      <c r="BS267" s="11" t="n">
        <f aca="false">AI267</f>
        <v>0</v>
      </c>
      <c r="BT267" s="11" t="n">
        <f aca="false">AJ267*100</f>
        <v>0</v>
      </c>
      <c r="BU267" s="11" t="n">
        <f aca="false">AK267</f>
        <v>0</v>
      </c>
      <c r="BW267" s="15" t="str">
        <f aca="false">IF(F267="","",CONCATENATE(AM267,"|'",AN267,"'|'",AO267,"'|'",AP267,"'|'",AQ267,"'|'",AR267,"'|'",AS267,"'|'",AT267,"'|'",AU267,"'|",AV267,"|",AW267,"|",AX267,"|'",AY267,"'|",AZ267,"|",BA267,"|",BB267,"|'",BC267,"'|'",BD267,"'|'",BE267,"'|'",BF267,"'|",BG267,"|",BH267,"|",BI267,"|",BJ267,"|",BK267,"|",BL267,"|",BM267,"|",BN267,"|",BO267,"|",BP267,"|",BQ267,"|'",BR267,"'|",BS267,"|",BT267,"|",BU267))</f>
        <v>NO|'30650940667'|'Bustos &amp; Hope SH'|'Responsable Inscripto'|'167'|'18/11/2025'|'01/10/2025'|'31/10/2025'|'18/11/2025'|2|1|2|'Cuenta Corriente'|1|80|20051985967|'URRUTIA DIEGO ANDRES'|'Dom. Estudio 6312'|'Dom. Recep.  5774'|'Honorarios 20051985967: oct 2025 - oct 2025'|48|86863|0|4169424|5|875579,04|5045003,04|||||''|0|0|0</v>
      </c>
    </row>
    <row r="268" customFormat="false" ht="12.75" hidden="false" customHeight="false" outlineLevel="0" collapsed="false">
      <c r="A268" s="5" t="s">
        <v>88</v>
      </c>
      <c r="B268" s="1" t="n">
        <v>30650940667</v>
      </c>
      <c r="C268" s="5" t="s">
        <v>38</v>
      </c>
      <c r="D268" s="5" t="s">
        <v>39</v>
      </c>
      <c r="E268" s="1" t="n">
        <v>168</v>
      </c>
      <c r="F268" s="6" t="n">
        <f aca="true">TODAY()</f>
        <v>45979</v>
      </c>
      <c r="G268" s="7" t="n">
        <f aca="false">DATE(YEAR(H268),MONTH(H268),1)</f>
        <v>45931</v>
      </c>
      <c r="H268" s="7" t="n">
        <f aca="false">EOMONTH(F268,-1)</f>
        <v>45961</v>
      </c>
      <c r="I268" s="7" t="n">
        <f aca="false">F268</f>
        <v>45979</v>
      </c>
      <c r="J268" s="1" t="n">
        <v>2</v>
      </c>
      <c r="K268" s="5" t="s">
        <v>40</v>
      </c>
      <c r="L268" s="8" t="str">
        <f aca="false">IF(K268="","",RIGHT(K268,1))</f>
        <v>A</v>
      </c>
      <c r="M268" s="5" t="s">
        <v>54</v>
      </c>
      <c r="N268" s="5" t="s">
        <v>42</v>
      </c>
      <c r="O268" s="5" t="s">
        <v>128</v>
      </c>
      <c r="P268" s="8" t="str">
        <f aca="false">IF(K268="","",VLOOKUP(O268,CondicionReceptor!$B$2:$D$12,3,0))</f>
        <v>A;M;C</v>
      </c>
      <c r="Q268" s="5" t="s">
        <v>44</v>
      </c>
      <c r="R268" s="1" t="n">
        <v>20230966738</v>
      </c>
      <c r="S268" s="5" t="s">
        <v>133</v>
      </c>
      <c r="T268" s="1" t="str">
        <f aca="false">"Dom. Estudio "&amp;RANDBETWEEN(1,10000)</f>
        <v>Dom. Estudio 6127</v>
      </c>
      <c r="U268" s="1" t="str">
        <f aca="false">"Dom. Recep.  "&amp;RANDBETWEEN(1,10000)</f>
        <v>Dom. Recep.  7782</v>
      </c>
      <c r="V268" s="1" t="str">
        <f aca="false">"Honorarios "&amp;R268&amp;": "&amp;TEXT(G268,"mmm")&amp;" "&amp;YEAR(G268)&amp;" - "&amp;TEXT(H268,"mmm")&amp;" "&amp;YEAR(H268)</f>
        <v>Honorarios 20230966738: oct 2025 - oct 2025</v>
      </c>
      <c r="W268" s="9" t="n">
        <f aca="false">ROUND(RANDBETWEEN(100,5000)/100,0)</f>
        <v>37</v>
      </c>
      <c r="X268" s="9" t="n">
        <v>86863</v>
      </c>
      <c r="Z268" s="9" t="n">
        <f aca="false">ROUND(W268*X268-Y268,2)</f>
        <v>3213931</v>
      </c>
      <c r="AA268" s="10" t="n">
        <v>0.21</v>
      </c>
      <c r="AB268" s="11" t="n">
        <f aca="false">ROUND(IFERROR(Z268*AA268,0),2)</f>
        <v>674925.51</v>
      </c>
      <c r="AC268" s="11" t="n">
        <f aca="false">AB268+Z268</f>
        <v>3888856.51</v>
      </c>
      <c r="AD268" s="5"/>
      <c r="AE268" s="12"/>
      <c r="AF268" s="12"/>
      <c r="AG268" s="13"/>
      <c r="AH268" s="12"/>
      <c r="AI268" s="12"/>
      <c r="AJ268" s="14"/>
      <c r="AK268" s="9" t="n">
        <f aca="false">AI268*AJ268</f>
        <v>0</v>
      </c>
      <c r="AM268" s="15" t="str">
        <f aca="false">+A268</f>
        <v>NO</v>
      </c>
      <c r="AN268" s="15" t="n">
        <f aca="false">+B268</f>
        <v>30650940667</v>
      </c>
      <c r="AO268" s="15" t="str">
        <f aca="false">+C268</f>
        <v>Bustos &amp; Hope SH</v>
      </c>
      <c r="AP268" s="15" t="str">
        <f aca="false">+D268</f>
        <v>Responsable Inscripto</v>
      </c>
      <c r="AQ268" s="15" t="n">
        <f aca="false">E268</f>
        <v>168</v>
      </c>
      <c r="AR268" s="15" t="str">
        <f aca="false">TEXT(DAY(F268),"00")&amp;"/"&amp;TEXT(MONTH(F268),"00")&amp;"/"&amp;YEAR(F268)</f>
        <v>18/11/2025</v>
      </c>
      <c r="AS268" s="15" t="str">
        <f aca="false">TEXT(DAY(G268),"00")&amp;"/"&amp;TEXT(MONTH(G268),"00")&amp;"/"&amp;YEAR(G268)</f>
        <v>01/10/2025</v>
      </c>
      <c r="AT268" s="15" t="str">
        <f aca="false">TEXT(DAY(H268),"00")&amp;"/"&amp;TEXT(MONTH(H268),"00")&amp;"/"&amp;YEAR(H268)</f>
        <v>31/10/2025</v>
      </c>
      <c r="AU268" s="15" t="str">
        <f aca="false">TEXT(DAY(I268),"00")&amp;"/"&amp;TEXT(MONTH(I268),"00")&amp;"/"&amp;YEAR(I268)</f>
        <v>18/11/2025</v>
      </c>
      <c r="AV268" s="15" t="n">
        <f aca="false">IF(J268="","",J268)</f>
        <v>2</v>
      </c>
      <c r="AW268" s="15" t="n">
        <f aca="false">IFERROR(VLOOKUP(K268,TiposComprobantes!$B$2:$C$37,2,0),"")</f>
        <v>1</v>
      </c>
      <c r="AX268" s="15" t="n">
        <f aca="false">IFERROR(VLOOKUP(M268,TipoConceptos!$B$2:$C$4,2,0),"")</f>
        <v>2</v>
      </c>
      <c r="AY268" s="15" t="str">
        <f aca="false">N268</f>
        <v>Cuenta Corriente</v>
      </c>
      <c r="AZ268" s="15" t="n">
        <f aca="false">IFERROR(VLOOKUP(O268,CondicionReceptor!$B$2:$C$12,2,0),0)</f>
        <v>6</v>
      </c>
      <c r="BA268" s="15" t="n">
        <f aca="false">IFERROR(VLOOKUP(Q268,TiposDocumentos!$B$2:$C$37,2,0),99)</f>
        <v>80</v>
      </c>
      <c r="BB268" s="15" t="n">
        <f aca="false">R268</f>
        <v>20230966738</v>
      </c>
      <c r="BC268" s="15" t="str">
        <f aca="false">IF(S268="","",S268)</f>
        <v>URRUTIA DIEGO ANDRES</v>
      </c>
      <c r="BD268" s="15" t="str">
        <f aca="false">IF(T268="","",T268)</f>
        <v>Dom. Estudio 6127</v>
      </c>
      <c r="BE268" s="15" t="str">
        <f aca="false">IF(U268="","",U268)</f>
        <v>Dom. Recep.  7782</v>
      </c>
      <c r="BF268" s="15" t="str">
        <f aca="false">IF(V268="","",V268)</f>
        <v>Honorarios 20230966738: oct 2025 - oct 2025</v>
      </c>
      <c r="BG268" s="11" t="n">
        <f aca="false">IF(W268="","",W268)</f>
        <v>37</v>
      </c>
      <c r="BH268" s="11" t="n">
        <f aca="false">IF(X268="","",X268)</f>
        <v>86863</v>
      </c>
      <c r="BI268" s="15" t="n">
        <f aca="false">IF(Y268="",0,Y268)</f>
        <v>0</v>
      </c>
      <c r="BJ268" s="11" t="n">
        <f aca="false">IF(Z268="","",Z268)</f>
        <v>3213931</v>
      </c>
      <c r="BK268" s="15" t="n">
        <f aca="false">VLOOKUP(AA268,TiposIVA!$B$2:$C$11,2,0)</f>
        <v>5</v>
      </c>
      <c r="BL268" s="11" t="n">
        <f aca="false">IF(AB268="","",AB268)</f>
        <v>674925.51</v>
      </c>
      <c r="BM268" s="11" t="n">
        <f aca="false">IF(AC268="","",AC268)</f>
        <v>3888856.51</v>
      </c>
      <c r="BN268" s="16" t="str">
        <f aca="false">IFERROR(VLOOKUP(AD268,TiposComprobantes!$B$2:$C$37,2,0),"")</f>
        <v/>
      </c>
      <c r="BO268" s="16" t="str">
        <f aca="false">IF(AE268="","",AE268)</f>
        <v/>
      </c>
      <c r="BP268" s="16" t="str">
        <f aca="false">IF(AF268="","",AF268)</f>
        <v/>
      </c>
      <c r="BQ268" s="16" t="str">
        <f aca="false">IFERROR(VLOOKUP(AG268,TiposTributos!$B$1:$C$12,2,0),"")</f>
        <v/>
      </c>
      <c r="BR268" s="16" t="str">
        <f aca="false">IF(AH268="","",AH268)</f>
        <v/>
      </c>
      <c r="BS268" s="11" t="n">
        <f aca="false">AI268</f>
        <v>0</v>
      </c>
      <c r="BT268" s="11" t="n">
        <f aca="false">AJ268*100</f>
        <v>0</v>
      </c>
      <c r="BU268" s="11" t="n">
        <f aca="false">AK268</f>
        <v>0</v>
      </c>
      <c r="BW268" s="15" t="str">
        <f aca="false">IF(F268="","",CONCATENATE(AM268,"|'",AN268,"'|'",AO268,"'|'",AP268,"'|'",AQ268,"'|'",AR268,"'|'",AS268,"'|'",AT268,"'|'",AU268,"'|",AV268,"|",AW268,"|",AX268,"|'",AY268,"'|",AZ268,"|",BA268,"|",BB268,"|'",BC268,"'|'",BD268,"'|'",BE268,"'|'",BF268,"'|",BG268,"|",BH268,"|",BI268,"|",BJ268,"|",BK268,"|",BL268,"|",BM268,"|",BN268,"|",BO268,"|",BP268,"|",BQ268,"|'",BR268,"'|",BS268,"|",BT268,"|",BU268))</f>
        <v>NO|'30650940667'|'Bustos &amp; Hope SH'|'Responsable Inscripto'|'168'|'18/11/2025'|'01/10/2025'|'31/10/2025'|'18/11/2025'|2|1|2|'Cuenta Corriente'|6|80|20230966738|'URRUTIA DIEGO ANDRES'|'Dom. Estudio 6127'|'Dom. Recep.  7782'|'Honorarios 20230966738: oct 2025 - oct 2025'|37|86863|0|3213931|5|674925,51|3888856,51|||||''|0|0|0</v>
      </c>
    </row>
    <row r="269" customFormat="false" ht="12.75" hidden="false" customHeight="false" outlineLevel="0" collapsed="false">
      <c r="A269" s="5" t="s">
        <v>88</v>
      </c>
      <c r="B269" s="1" t="n">
        <v>30650940667</v>
      </c>
      <c r="C269" s="5" t="s">
        <v>38</v>
      </c>
      <c r="D269" s="5" t="s">
        <v>39</v>
      </c>
      <c r="E269" s="1" t="n">
        <v>169</v>
      </c>
      <c r="F269" s="6" t="n">
        <f aca="true">TODAY()</f>
        <v>45979</v>
      </c>
      <c r="G269" s="7" t="n">
        <f aca="false">DATE(YEAR(H269),MONTH(H269),1)</f>
        <v>45931</v>
      </c>
      <c r="H269" s="7" t="n">
        <f aca="false">EOMONTH(F269,-1)</f>
        <v>45961</v>
      </c>
      <c r="I269" s="7" t="n">
        <f aca="false">F269</f>
        <v>45979</v>
      </c>
      <c r="J269" s="1" t="n">
        <v>2</v>
      </c>
      <c r="K269" s="5" t="s">
        <v>40</v>
      </c>
      <c r="L269" s="8" t="str">
        <f aca="false">IF(K269="","",RIGHT(K269,1))</f>
        <v>A</v>
      </c>
      <c r="M269" s="5" t="s">
        <v>54</v>
      </c>
      <c r="N269" s="5" t="s">
        <v>42</v>
      </c>
      <c r="O269" s="5" t="s">
        <v>128</v>
      </c>
      <c r="P269" s="8" t="str">
        <f aca="false">IF(K269="","",VLOOKUP(O269,CondicionReceptor!$B$2:$D$12,3,0))</f>
        <v>A;M;C</v>
      </c>
      <c r="Q269" s="5" t="s">
        <v>44</v>
      </c>
      <c r="R269" s="1" t="n">
        <v>27116976620</v>
      </c>
      <c r="S269" s="5" t="s">
        <v>246</v>
      </c>
      <c r="T269" s="1" t="str">
        <f aca="false">"Dom. Estudio "&amp;RANDBETWEEN(1,10000)</f>
        <v>Dom. Estudio 7683</v>
      </c>
      <c r="U269" s="1" t="str">
        <f aca="false">"Dom. Recep.  "&amp;RANDBETWEEN(1,10000)</f>
        <v>Dom. Recep.  5988</v>
      </c>
      <c r="V269" s="1" t="str">
        <f aca="false">"Honorarios "&amp;R269&amp;": "&amp;TEXT(G269,"mmm")&amp;" "&amp;YEAR(G269)&amp;" - "&amp;TEXT(H269,"mmm")&amp;" "&amp;YEAR(H269)</f>
        <v>Honorarios 27116976620: oct 2025 - oct 2025</v>
      </c>
      <c r="W269" s="9" t="n">
        <f aca="false">ROUND(RANDBETWEEN(100,5000)/100,0)</f>
        <v>3</v>
      </c>
      <c r="X269" s="9" t="n">
        <v>86863</v>
      </c>
      <c r="Z269" s="9" t="n">
        <f aca="false">ROUND(W269*X269-Y269,2)</f>
        <v>260589</v>
      </c>
      <c r="AA269" s="10" t="n">
        <v>0.21</v>
      </c>
      <c r="AB269" s="11" t="n">
        <f aca="false">ROUND(IFERROR(Z269*AA269,0),2)</f>
        <v>54723.69</v>
      </c>
      <c r="AC269" s="11" t="n">
        <f aca="false">AB269+Z269</f>
        <v>315312.69</v>
      </c>
      <c r="AD269" s="5"/>
      <c r="AE269" s="12"/>
      <c r="AF269" s="12"/>
      <c r="AG269" s="13"/>
      <c r="AH269" s="12"/>
      <c r="AI269" s="12"/>
      <c r="AJ269" s="14"/>
      <c r="AK269" s="9" t="n">
        <f aca="false">AI269*AJ269</f>
        <v>0</v>
      </c>
      <c r="AM269" s="15" t="str">
        <f aca="false">+A269</f>
        <v>NO</v>
      </c>
      <c r="AN269" s="15" t="n">
        <f aca="false">+B269</f>
        <v>30650940667</v>
      </c>
      <c r="AO269" s="15" t="str">
        <f aca="false">+C269</f>
        <v>Bustos &amp; Hope SH</v>
      </c>
      <c r="AP269" s="15" t="str">
        <f aca="false">+D269</f>
        <v>Responsable Inscripto</v>
      </c>
      <c r="AQ269" s="15" t="n">
        <f aca="false">E269</f>
        <v>169</v>
      </c>
      <c r="AR269" s="15" t="str">
        <f aca="false">TEXT(DAY(F269),"00")&amp;"/"&amp;TEXT(MONTH(F269),"00")&amp;"/"&amp;YEAR(F269)</f>
        <v>18/11/2025</v>
      </c>
      <c r="AS269" s="15" t="str">
        <f aca="false">TEXT(DAY(G269),"00")&amp;"/"&amp;TEXT(MONTH(G269),"00")&amp;"/"&amp;YEAR(G269)</f>
        <v>01/10/2025</v>
      </c>
      <c r="AT269" s="15" t="str">
        <f aca="false">TEXT(DAY(H269),"00")&amp;"/"&amp;TEXT(MONTH(H269),"00")&amp;"/"&amp;YEAR(H269)</f>
        <v>31/10/2025</v>
      </c>
      <c r="AU269" s="15" t="str">
        <f aca="false">TEXT(DAY(I269),"00")&amp;"/"&amp;TEXT(MONTH(I269),"00")&amp;"/"&amp;YEAR(I269)</f>
        <v>18/11/2025</v>
      </c>
      <c r="AV269" s="15" t="n">
        <f aca="false">IF(J269="","",J269)</f>
        <v>2</v>
      </c>
      <c r="AW269" s="15" t="n">
        <f aca="false">IFERROR(VLOOKUP(K269,TiposComprobantes!$B$2:$C$37,2,0),"")</f>
        <v>1</v>
      </c>
      <c r="AX269" s="15" t="n">
        <f aca="false">IFERROR(VLOOKUP(M269,TipoConceptos!$B$2:$C$4,2,0),"")</f>
        <v>2</v>
      </c>
      <c r="AY269" s="15" t="str">
        <f aca="false">N269</f>
        <v>Cuenta Corriente</v>
      </c>
      <c r="AZ269" s="15" t="n">
        <f aca="false">IFERROR(VLOOKUP(O269,CondicionReceptor!$B$2:$C$12,2,0),0)</f>
        <v>6</v>
      </c>
      <c r="BA269" s="15" t="n">
        <f aca="false">IFERROR(VLOOKUP(Q269,TiposDocumentos!$B$2:$C$37,2,0),99)</f>
        <v>80</v>
      </c>
      <c r="BB269" s="15" t="n">
        <f aca="false">R269</f>
        <v>27116976620</v>
      </c>
      <c r="BC269" s="15" t="str">
        <f aca="false">IF(S269="","",S269)</f>
        <v>URRUTIA MIRIAM NOEMI</v>
      </c>
      <c r="BD269" s="15" t="str">
        <f aca="false">IF(T269="","",T269)</f>
        <v>Dom. Estudio 7683</v>
      </c>
      <c r="BE269" s="15" t="str">
        <f aca="false">IF(U269="","",U269)</f>
        <v>Dom. Recep.  5988</v>
      </c>
      <c r="BF269" s="15" t="str">
        <f aca="false">IF(V269="","",V269)</f>
        <v>Honorarios 27116976620: oct 2025 - oct 2025</v>
      </c>
      <c r="BG269" s="11" t="n">
        <f aca="false">IF(W269="","",W269)</f>
        <v>3</v>
      </c>
      <c r="BH269" s="11" t="n">
        <f aca="false">IF(X269="","",X269)</f>
        <v>86863</v>
      </c>
      <c r="BI269" s="15" t="n">
        <f aca="false">IF(Y269="",0,Y269)</f>
        <v>0</v>
      </c>
      <c r="BJ269" s="11" t="n">
        <f aca="false">IF(Z269="","",Z269)</f>
        <v>260589</v>
      </c>
      <c r="BK269" s="15" t="n">
        <f aca="false">VLOOKUP(AA269,TiposIVA!$B$2:$C$11,2,0)</f>
        <v>5</v>
      </c>
      <c r="BL269" s="11" t="n">
        <f aca="false">IF(AB269="","",AB269)</f>
        <v>54723.69</v>
      </c>
      <c r="BM269" s="11" t="n">
        <f aca="false">IF(AC269="","",AC269)</f>
        <v>315312.69</v>
      </c>
      <c r="BN269" s="16" t="str">
        <f aca="false">IFERROR(VLOOKUP(AD269,TiposComprobantes!$B$2:$C$37,2,0),"")</f>
        <v/>
      </c>
      <c r="BO269" s="16" t="str">
        <f aca="false">IF(AE269="","",AE269)</f>
        <v/>
      </c>
      <c r="BP269" s="16" t="str">
        <f aca="false">IF(AF269="","",AF269)</f>
        <v/>
      </c>
      <c r="BQ269" s="16" t="str">
        <f aca="false">IFERROR(VLOOKUP(AG269,TiposTributos!$B$1:$C$12,2,0),"")</f>
        <v/>
      </c>
      <c r="BR269" s="16" t="str">
        <f aca="false">IF(AH269="","",AH269)</f>
        <v/>
      </c>
      <c r="BS269" s="11" t="n">
        <f aca="false">AI269</f>
        <v>0</v>
      </c>
      <c r="BT269" s="11" t="n">
        <f aca="false">AJ269*100</f>
        <v>0</v>
      </c>
      <c r="BU269" s="11" t="n">
        <f aca="false">AK269</f>
        <v>0</v>
      </c>
      <c r="BW269" s="15" t="str">
        <f aca="false">IF(F269="","",CONCATENATE(AM269,"|'",AN269,"'|'",AO269,"'|'",AP269,"'|'",AQ269,"'|'",AR269,"'|'",AS269,"'|'",AT269,"'|'",AU269,"'|",AV269,"|",AW269,"|",AX269,"|'",AY269,"'|",AZ269,"|",BA269,"|",BB269,"|'",BC269,"'|'",BD269,"'|'",BE269,"'|'",BF269,"'|",BG269,"|",BH269,"|",BI269,"|",BJ269,"|",BK269,"|",BL269,"|",BM269,"|",BN269,"|",BO269,"|",BP269,"|",BQ269,"|'",BR269,"'|",BS269,"|",BT269,"|",BU269))</f>
        <v>NO|'30650940667'|'Bustos &amp; Hope SH'|'Responsable Inscripto'|'169'|'18/11/2025'|'01/10/2025'|'31/10/2025'|'18/11/2025'|2|1|2|'Cuenta Corriente'|6|80|27116976620|'URRUTIA MIRIAM NOEMI'|'Dom. Estudio 7683'|'Dom. Recep.  5988'|'Honorarios 27116976620: oct 2025 - oct 2025'|3|86863|0|260589|5|54723,69|315312,69|||||''|0|0|0</v>
      </c>
    </row>
    <row r="270" customFormat="false" ht="12.75" hidden="false" customHeight="false" outlineLevel="0" collapsed="false">
      <c r="A270" s="5" t="s">
        <v>88</v>
      </c>
      <c r="B270" s="1" t="n">
        <v>30650940667</v>
      </c>
      <c r="C270" s="5" t="s">
        <v>38</v>
      </c>
      <c r="D270" s="5" t="s">
        <v>39</v>
      </c>
      <c r="E270" s="1" t="n">
        <v>170</v>
      </c>
      <c r="F270" s="6" t="n">
        <f aca="true">TODAY()</f>
        <v>45979</v>
      </c>
      <c r="G270" s="7" t="n">
        <f aca="false">DATE(YEAR(H270),MONTH(H270),1)</f>
        <v>45931</v>
      </c>
      <c r="H270" s="7" t="n">
        <f aca="false">EOMONTH(F270,-1)</f>
        <v>45961</v>
      </c>
      <c r="I270" s="7" t="n">
        <f aca="false">F270</f>
        <v>45979</v>
      </c>
      <c r="J270" s="1" t="n">
        <v>2</v>
      </c>
      <c r="K270" s="5" t="s">
        <v>40</v>
      </c>
      <c r="L270" s="8" t="str">
        <f aca="false">IF(K270="","",RIGHT(K270,1))</f>
        <v>A</v>
      </c>
      <c r="M270" s="5" t="s">
        <v>54</v>
      </c>
      <c r="N270" s="5" t="s">
        <v>42</v>
      </c>
      <c r="O270" s="5" t="s">
        <v>43</v>
      </c>
      <c r="P270" s="8" t="str">
        <f aca="false">IF(K270="","",VLOOKUP(O270,CondicionReceptor!$B$2:$D$12,3,0))</f>
        <v>A;M;C</v>
      </c>
      <c r="Q270" s="5" t="s">
        <v>44</v>
      </c>
      <c r="R270" s="1" t="n">
        <v>20315731330</v>
      </c>
      <c r="S270" s="5" t="s">
        <v>110</v>
      </c>
      <c r="T270" s="1" t="str">
        <f aca="false">"Dom. Estudio "&amp;RANDBETWEEN(1,10000)</f>
        <v>Dom. Estudio 2647</v>
      </c>
      <c r="U270" s="1" t="str">
        <f aca="false">"Dom. Recep.  "&amp;RANDBETWEEN(1,10000)</f>
        <v>Dom. Recep.  8228</v>
      </c>
      <c r="V270" s="1" t="str">
        <f aca="false">"Honorarios "&amp;R270&amp;": "&amp;TEXT(G270,"mmm")&amp;" "&amp;YEAR(G270)&amp;" - "&amp;TEXT(H270,"mmm")&amp;" "&amp;YEAR(H270)</f>
        <v>Honorarios 20315731330: oct 2025 - oct 2025</v>
      </c>
      <c r="W270" s="9" t="n">
        <f aca="false">ROUND(RANDBETWEEN(100,5000)/100,0)</f>
        <v>28</v>
      </c>
      <c r="X270" s="9" t="n">
        <v>86863</v>
      </c>
      <c r="Z270" s="9" t="n">
        <f aca="false">ROUND(W270*X270-Y270,2)</f>
        <v>2432164</v>
      </c>
      <c r="AA270" s="10" t="n">
        <v>0.21</v>
      </c>
      <c r="AB270" s="11" t="n">
        <f aca="false">ROUND(IFERROR(Z270*AA270,0),2)</f>
        <v>510754.44</v>
      </c>
      <c r="AC270" s="11" t="n">
        <f aca="false">AB270+Z270</f>
        <v>2942918.44</v>
      </c>
      <c r="AD270" s="5"/>
      <c r="AE270" s="12"/>
      <c r="AF270" s="12"/>
      <c r="AG270" s="13"/>
      <c r="AH270" s="12"/>
      <c r="AI270" s="12"/>
      <c r="AJ270" s="14"/>
      <c r="AK270" s="9" t="n">
        <f aca="false">AI270*AJ270</f>
        <v>0</v>
      </c>
      <c r="AM270" s="15" t="str">
        <f aca="false">+A270</f>
        <v>NO</v>
      </c>
      <c r="AN270" s="15" t="n">
        <f aca="false">+B270</f>
        <v>30650940667</v>
      </c>
      <c r="AO270" s="15" t="str">
        <f aca="false">+C270</f>
        <v>Bustos &amp; Hope SH</v>
      </c>
      <c r="AP270" s="15" t="str">
        <f aca="false">+D270</f>
        <v>Responsable Inscripto</v>
      </c>
      <c r="AQ270" s="15" t="n">
        <f aca="false">E270</f>
        <v>170</v>
      </c>
      <c r="AR270" s="15" t="str">
        <f aca="false">TEXT(DAY(F270),"00")&amp;"/"&amp;TEXT(MONTH(F270),"00")&amp;"/"&amp;YEAR(F270)</f>
        <v>18/11/2025</v>
      </c>
      <c r="AS270" s="15" t="str">
        <f aca="false">TEXT(DAY(G270),"00")&amp;"/"&amp;TEXT(MONTH(G270),"00")&amp;"/"&amp;YEAR(G270)</f>
        <v>01/10/2025</v>
      </c>
      <c r="AT270" s="15" t="str">
        <f aca="false">TEXT(DAY(H270),"00")&amp;"/"&amp;TEXT(MONTH(H270),"00")&amp;"/"&amp;YEAR(H270)</f>
        <v>31/10/2025</v>
      </c>
      <c r="AU270" s="15" t="str">
        <f aca="false">TEXT(DAY(I270),"00")&amp;"/"&amp;TEXT(MONTH(I270),"00")&amp;"/"&amp;YEAR(I270)</f>
        <v>18/11/2025</v>
      </c>
      <c r="AV270" s="15" t="n">
        <f aca="false">IF(J270="","",J270)</f>
        <v>2</v>
      </c>
      <c r="AW270" s="15" t="n">
        <f aca="false">IFERROR(VLOOKUP(K270,TiposComprobantes!$B$2:$C$37,2,0),"")</f>
        <v>1</v>
      </c>
      <c r="AX270" s="15" t="n">
        <f aca="false">IFERROR(VLOOKUP(M270,TipoConceptos!$B$2:$C$4,2,0),"")</f>
        <v>2</v>
      </c>
      <c r="AY270" s="15" t="str">
        <f aca="false">N270</f>
        <v>Cuenta Corriente</v>
      </c>
      <c r="AZ270" s="15" t="n">
        <f aca="false">IFERROR(VLOOKUP(O270,CondicionReceptor!$B$2:$C$12,2,0),0)</f>
        <v>1</v>
      </c>
      <c r="BA270" s="15" t="n">
        <f aca="false">IFERROR(VLOOKUP(Q270,TiposDocumentos!$B$2:$C$37,2,0),99)</f>
        <v>80</v>
      </c>
      <c r="BB270" s="15" t="n">
        <f aca="false">R270</f>
        <v>20315731330</v>
      </c>
      <c r="BC270" s="15" t="str">
        <f aca="false">IF(S270="","",S270)</f>
        <v>VARENIZA ANGEL GABRIEL</v>
      </c>
      <c r="BD270" s="15" t="str">
        <f aca="false">IF(T270="","",T270)</f>
        <v>Dom. Estudio 2647</v>
      </c>
      <c r="BE270" s="15" t="str">
        <f aca="false">IF(U270="","",U270)</f>
        <v>Dom. Recep.  8228</v>
      </c>
      <c r="BF270" s="15" t="str">
        <f aca="false">IF(V270="","",V270)</f>
        <v>Honorarios 20315731330: oct 2025 - oct 2025</v>
      </c>
      <c r="BG270" s="11" t="n">
        <f aca="false">IF(W270="","",W270)</f>
        <v>28</v>
      </c>
      <c r="BH270" s="11" t="n">
        <f aca="false">IF(X270="","",X270)</f>
        <v>86863</v>
      </c>
      <c r="BI270" s="15" t="n">
        <f aca="false">IF(Y270="",0,Y270)</f>
        <v>0</v>
      </c>
      <c r="BJ270" s="11" t="n">
        <f aca="false">IF(Z270="","",Z270)</f>
        <v>2432164</v>
      </c>
      <c r="BK270" s="15" t="n">
        <f aca="false">VLOOKUP(AA270,TiposIVA!$B$2:$C$11,2,0)</f>
        <v>5</v>
      </c>
      <c r="BL270" s="11" t="n">
        <f aca="false">IF(AB270="","",AB270)</f>
        <v>510754.44</v>
      </c>
      <c r="BM270" s="11" t="n">
        <f aca="false">IF(AC270="","",AC270)</f>
        <v>2942918.44</v>
      </c>
      <c r="BN270" s="16" t="str">
        <f aca="false">IFERROR(VLOOKUP(AD270,TiposComprobantes!$B$2:$C$37,2,0),"")</f>
        <v/>
      </c>
      <c r="BO270" s="16" t="str">
        <f aca="false">IF(AE270="","",AE270)</f>
        <v/>
      </c>
      <c r="BP270" s="16" t="str">
        <f aca="false">IF(AF270="","",AF270)</f>
        <v/>
      </c>
      <c r="BQ270" s="16" t="str">
        <f aca="false">IFERROR(VLOOKUP(AG270,TiposTributos!$B$1:$C$12,2,0),"")</f>
        <v/>
      </c>
      <c r="BR270" s="16" t="str">
        <f aca="false">IF(AH270="","",AH270)</f>
        <v/>
      </c>
      <c r="BS270" s="11" t="n">
        <f aca="false">AI270</f>
        <v>0</v>
      </c>
      <c r="BT270" s="11" t="n">
        <f aca="false">AJ270*100</f>
        <v>0</v>
      </c>
      <c r="BU270" s="11" t="n">
        <f aca="false">AK270</f>
        <v>0</v>
      </c>
      <c r="BW270" s="15" t="str">
        <f aca="false">IF(F270="","",CONCATENATE(AM270,"|'",AN270,"'|'",AO270,"'|'",AP270,"'|'",AQ270,"'|'",AR270,"'|'",AS270,"'|'",AT270,"'|'",AU270,"'|",AV270,"|",AW270,"|",AX270,"|'",AY270,"'|",AZ270,"|",BA270,"|",BB270,"|'",BC270,"'|'",BD270,"'|'",BE270,"'|'",BF270,"'|",BG270,"|",BH270,"|",BI270,"|",BJ270,"|",BK270,"|",BL270,"|",BM270,"|",BN270,"|",BO270,"|",BP270,"|",BQ270,"|'",BR270,"'|",BS270,"|",BT270,"|",BU270))</f>
        <v>NO|'30650940667'|'Bustos &amp; Hope SH'|'Responsable Inscripto'|'170'|'18/11/2025'|'01/10/2025'|'31/10/2025'|'18/11/2025'|2|1|2|'Cuenta Corriente'|1|80|20315731330|'VARENIZA ANGEL GABRIEL'|'Dom. Estudio 2647'|'Dom. Recep.  8228'|'Honorarios 20315731330: oct 2025 - oct 2025'|28|86863|0|2432164|5|510754,44|2942918,44|||||''|0|0|0</v>
      </c>
    </row>
    <row r="271" customFormat="false" ht="12.75" hidden="false" customHeight="false" outlineLevel="0" collapsed="false">
      <c r="A271" s="5" t="s">
        <v>88</v>
      </c>
      <c r="B271" s="1" t="n">
        <v>30650940667</v>
      </c>
      <c r="C271" s="5" t="s">
        <v>38</v>
      </c>
      <c r="D271" s="5" t="s">
        <v>39</v>
      </c>
      <c r="E271" s="1" t="n">
        <v>171</v>
      </c>
      <c r="F271" s="6" t="n">
        <f aca="true">TODAY()</f>
        <v>45979</v>
      </c>
      <c r="G271" s="7" t="n">
        <f aca="false">DATE(YEAR(H271),MONTH(H271),1)</f>
        <v>45931</v>
      </c>
      <c r="H271" s="7" t="n">
        <f aca="false">EOMONTH(F271,-1)</f>
        <v>45961</v>
      </c>
      <c r="I271" s="7" t="n">
        <f aca="false">F271</f>
        <v>45979</v>
      </c>
      <c r="J271" s="1" t="n">
        <v>2</v>
      </c>
      <c r="K271" s="5" t="s">
        <v>53</v>
      </c>
      <c r="L271" s="8" t="str">
        <f aca="false">IF(K271="","",RIGHT(K271,1))</f>
        <v>B</v>
      </c>
      <c r="M271" s="5" t="s">
        <v>54</v>
      </c>
      <c r="N271" s="5" t="s">
        <v>42</v>
      </c>
      <c r="O271" s="5" t="s">
        <v>56</v>
      </c>
      <c r="P271" s="8" t="str">
        <f aca="false">IF(K271="","",VLOOKUP(O271,CondicionReceptor!$B$2:$D$12,3,0))</f>
        <v>B;C</v>
      </c>
      <c r="Q271" s="5" t="s">
        <v>44</v>
      </c>
      <c r="R271" s="1" t="n">
        <v>20110780525</v>
      </c>
      <c r="S271" s="5" t="s">
        <v>247</v>
      </c>
      <c r="T271" s="1" t="str">
        <f aca="false">"Dom. Estudio "&amp;RANDBETWEEN(1,10000)</f>
        <v>Dom. Estudio 7408</v>
      </c>
      <c r="U271" s="1" t="str">
        <f aca="false">"Dom. Recep.  "&amp;RANDBETWEEN(1,10000)</f>
        <v>Dom. Recep.  6849</v>
      </c>
      <c r="V271" s="1" t="str">
        <f aca="false">"Honorarios "&amp;R271&amp;": "&amp;TEXT(G271,"mmm")&amp;" "&amp;YEAR(G271)&amp;" - "&amp;TEXT(H271,"mmm")&amp;" "&amp;YEAR(H271)</f>
        <v>Honorarios 20110780525: oct 2025 - oct 2025</v>
      </c>
      <c r="W271" s="9" t="n">
        <f aca="false">ROUND(RANDBETWEEN(100,5000)/100,0)</f>
        <v>18</v>
      </c>
      <c r="X271" s="9" t="n">
        <v>86863</v>
      </c>
      <c r="Z271" s="9" t="n">
        <f aca="false">ROUND(W271*X271-Y271,2)</f>
        <v>1563534</v>
      </c>
      <c r="AA271" s="10" t="n">
        <v>0.21</v>
      </c>
      <c r="AB271" s="11" t="n">
        <f aca="false">ROUND(IFERROR(Z271*AA271,0),2)</f>
        <v>328342.14</v>
      </c>
      <c r="AC271" s="11" t="n">
        <f aca="false">AB271+Z271</f>
        <v>1891876.14</v>
      </c>
      <c r="AD271" s="5"/>
      <c r="AE271" s="12"/>
      <c r="AF271" s="12"/>
      <c r="AG271" s="13"/>
      <c r="AH271" s="12"/>
      <c r="AI271" s="12"/>
      <c r="AJ271" s="14"/>
      <c r="AK271" s="9" t="n">
        <f aca="false">AI271*AJ271</f>
        <v>0</v>
      </c>
      <c r="AM271" s="15" t="str">
        <f aca="false">+A271</f>
        <v>NO</v>
      </c>
      <c r="AN271" s="15" t="n">
        <f aca="false">+B271</f>
        <v>30650940667</v>
      </c>
      <c r="AO271" s="15" t="str">
        <f aca="false">+C271</f>
        <v>Bustos &amp; Hope SH</v>
      </c>
      <c r="AP271" s="15" t="str">
        <f aca="false">+D271</f>
        <v>Responsable Inscripto</v>
      </c>
      <c r="AQ271" s="15" t="n">
        <f aca="false">E271</f>
        <v>171</v>
      </c>
      <c r="AR271" s="15" t="str">
        <f aca="false">TEXT(DAY(F271),"00")&amp;"/"&amp;TEXT(MONTH(F271),"00")&amp;"/"&amp;YEAR(F271)</f>
        <v>18/11/2025</v>
      </c>
      <c r="AS271" s="15" t="str">
        <f aca="false">TEXT(DAY(G271),"00")&amp;"/"&amp;TEXT(MONTH(G271),"00")&amp;"/"&amp;YEAR(G271)</f>
        <v>01/10/2025</v>
      </c>
      <c r="AT271" s="15" t="str">
        <f aca="false">TEXT(DAY(H271),"00")&amp;"/"&amp;TEXT(MONTH(H271),"00")&amp;"/"&amp;YEAR(H271)</f>
        <v>31/10/2025</v>
      </c>
      <c r="AU271" s="15" t="str">
        <f aca="false">TEXT(DAY(I271),"00")&amp;"/"&amp;TEXT(MONTH(I271),"00")&amp;"/"&amp;YEAR(I271)</f>
        <v>18/11/2025</v>
      </c>
      <c r="AV271" s="15" t="n">
        <f aca="false">IF(J271="","",J271)</f>
        <v>2</v>
      </c>
      <c r="AW271" s="15" t="n">
        <f aca="false">IFERROR(VLOOKUP(K271,TiposComprobantes!$B$2:$C$37,2,0),"")</f>
        <v>6</v>
      </c>
      <c r="AX271" s="15" t="n">
        <f aca="false">IFERROR(VLOOKUP(M271,TipoConceptos!$B$2:$C$4,2,0),"")</f>
        <v>2</v>
      </c>
      <c r="AY271" s="15" t="str">
        <f aca="false">N271</f>
        <v>Cuenta Corriente</v>
      </c>
      <c r="AZ271" s="15" t="n">
        <f aca="false">IFERROR(VLOOKUP(O271,CondicionReceptor!$B$2:$C$12,2,0),0)</f>
        <v>5</v>
      </c>
      <c r="BA271" s="15" t="n">
        <f aca="false">IFERROR(VLOOKUP(Q271,TiposDocumentos!$B$2:$C$37,2,0),99)</f>
        <v>80</v>
      </c>
      <c r="BB271" s="15" t="n">
        <f aca="false">R271</f>
        <v>20110780525</v>
      </c>
      <c r="BC271" s="15" t="str">
        <f aca="false">IF(S271="","",S271)</f>
        <v>VARENIZA MIGUEL ANGEL</v>
      </c>
      <c r="BD271" s="15" t="str">
        <f aca="false">IF(T271="","",T271)</f>
        <v>Dom. Estudio 7408</v>
      </c>
      <c r="BE271" s="15" t="str">
        <f aca="false">IF(U271="","",U271)</f>
        <v>Dom. Recep.  6849</v>
      </c>
      <c r="BF271" s="15" t="str">
        <f aca="false">IF(V271="","",V271)</f>
        <v>Honorarios 20110780525: oct 2025 - oct 2025</v>
      </c>
      <c r="BG271" s="11" t="n">
        <f aca="false">IF(W271="","",W271)</f>
        <v>18</v>
      </c>
      <c r="BH271" s="11" t="n">
        <f aca="false">IF(X271="","",X271)</f>
        <v>86863</v>
      </c>
      <c r="BI271" s="15" t="n">
        <f aca="false">IF(Y271="",0,Y271)</f>
        <v>0</v>
      </c>
      <c r="BJ271" s="11" t="n">
        <f aca="false">IF(Z271="","",Z271)</f>
        <v>1563534</v>
      </c>
      <c r="BK271" s="15" t="n">
        <f aca="false">VLOOKUP(AA271,TiposIVA!$B$2:$C$11,2,0)</f>
        <v>5</v>
      </c>
      <c r="BL271" s="11" t="n">
        <f aca="false">IF(AB271="","",AB271)</f>
        <v>328342.14</v>
      </c>
      <c r="BM271" s="11" t="n">
        <f aca="false">IF(AC271="","",AC271)</f>
        <v>1891876.14</v>
      </c>
      <c r="BN271" s="16" t="str">
        <f aca="false">IFERROR(VLOOKUP(AD271,TiposComprobantes!$B$2:$C$37,2,0),"")</f>
        <v/>
      </c>
      <c r="BO271" s="16" t="str">
        <f aca="false">IF(AE271="","",AE271)</f>
        <v/>
      </c>
      <c r="BP271" s="16" t="str">
        <f aca="false">IF(AF271="","",AF271)</f>
        <v/>
      </c>
      <c r="BQ271" s="16" t="str">
        <f aca="false">IFERROR(VLOOKUP(AG271,TiposTributos!$B$1:$C$12,2,0),"")</f>
        <v/>
      </c>
      <c r="BR271" s="16" t="str">
        <f aca="false">IF(AH271="","",AH271)</f>
        <v/>
      </c>
      <c r="BS271" s="11" t="n">
        <f aca="false">AI271</f>
        <v>0</v>
      </c>
      <c r="BT271" s="11" t="n">
        <f aca="false">AJ271*100</f>
        <v>0</v>
      </c>
      <c r="BU271" s="11" t="n">
        <f aca="false">AK271</f>
        <v>0</v>
      </c>
      <c r="BW271" s="15" t="str">
        <f aca="false">IF(F271="","",CONCATENATE(AM271,"|'",AN271,"'|'",AO271,"'|'",AP271,"'|'",AQ271,"'|'",AR271,"'|'",AS271,"'|'",AT271,"'|'",AU271,"'|",AV271,"|",AW271,"|",AX271,"|'",AY271,"'|",AZ271,"|",BA271,"|",BB271,"|'",BC271,"'|'",BD271,"'|'",BE271,"'|'",BF271,"'|",BG271,"|",BH271,"|",BI271,"|",BJ271,"|",BK271,"|",BL271,"|",BM271,"|",BN271,"|",BO271,"|",BP271,"|",BQ271,"|'",BR271,"'|",BS271,"|",BT271,"|",BU271))</f>
        <v>NO|'30650940667'|'Bustos &amp; Hope SH'|'Responsable Inscripto'|'171'|'18/11/2025'|'01/10/2025'|'31/10/2025'|'18/11/2025'|2|6|2|'Cuenta Corriente'|5|80|20110780525|'VARENIZA MIGUEL ANGEL'|'Dom. Estudio 7408'|'Dom. Recep.  6849'|'Honorarios 20110780525: oct 2025 - oct 2025'|18|86863|0|1563534|5|328342,14|1891876,14|||||''|0|0|0</v>
      </c>
    </row>
    <row r="272" customFormat="false" ht="12.75" hidden="false" customHeight="false" outlineLevel="0" collapsed="false">
      <c r="A272" s="5" t="s">
        <v>88</v>
      </c>
      <c r="B272" s="1" t="n">
        <v>30650940667</v>
      </c>
      <c r="C272" s="5" t="s">
        <v>38</v>
      </c>
      <c r="D272" s="5" t="s">
        <v>39</v>
      </c>
      <c r="E272" s="1" t="n">
        <v>172</v>
      </c>
      <c r="F272" s="6" t="n">
        <f aca="true">TODAY()</f>
        <v>45979</v>
      </c>
      <c r="G272" s="7" t="n">
        <f aca="false">DATE(YEAR(H272),MONTH(H272),1)</f>
        <v>45931</v>
      </c>
      <c r="H272" s="7" t="n">
        <f aca="false">EOMONTH(F272,-1)</f>
        <v>45961</v>
      </c>
      <c r="I272" s="7" t="n">
        <f aca="false">F272</f>
        <v>45979</v>
      </c>
      <c r="J272" s="1" t="n">
        <v>2</v>
      </c>
      <c r="K272" s="5" t="s">
        <v>40</v>
      </c>
      <c r="L272" s="8" t="str">
        <f aca="false">IF(K272="","",RIGHT(K272,1))</f>
        <v>A</v>
      </c>
      <c r="M272" s="5" t="s">
        <v>54</v>
      </c>
      <c r="N272" s="5" t="s">
        <v>42</v>
      </c>
      <c r="O272" s="5" t="s">
        <v>43</v>
      </c>
      <c r="P272" s="8" t="str">
        <f aca="false">IF(K272="","",VLOOKUP(O272,CondicionReceptor!$B$2:$D$12,3,0))</f>
        <v>A;M;C</v>
      </c>
      <c r="Q272" s="5" t="s">
        <v>44</v>
      </c>
      <c r="R272" s="1" t="n">
        <v>20301650087</v>
      </c>
      <c r="S272" s="5" t="s">
        <v>109</v>
      </c>
      <c r="T272" s="1" t="str">
        <f aca="false">"Dom. Estudio "&amp;RANDBETWEEN(1,10000)</f>
        <v>Dom. Estudio 1333</v>
      </c>
      <c r="U272" s="1" t="str">
        <f aca="false">"Dom. Recep.  "&amp;RANDBETWEEN(1,10000)</f>
        <v>Dom. Recep.  1972</v>
      </c>
      <c r="V272" s="1" t="str">
        <f aca="false">"Honorarios "&amp;R272&amp;": "&amp;TEXT(G272,"mmm")&amp;" "&amp;YEAR(G272)&amp;" - "&amp;TEXT(H272,"mmm")&amp;" "&amp;YEAR(H272)</f>
        <v>Honorarios 20301650087: oct 2025 - oct 2025</v>
      </c>
      <c r="W272" s="9" t="n">
        <f aca="false">ROUND(RANDBETWEEN(100,5000)/100,0)</f>
        <v>30</v>
      </c>
      <c r="X272" s="9" t="n">
        <v>86863</v>
      </c>
      <c r="Z272" s="9" t="n">
        <f aca="false">ROUND(W272*X272-Y272,2)</f>
        <v>2605890</v>
      </c>
      <c r="AA272" s="10" t="n">
        <v>0.21</v>
      </c>
      <c r="AB272" s="11" t="n">
        <f aca="false">ROUND(IFERROR(Z272*AA272,0),2)</f>
        <v>547236.9</v>
      </c>
      <c r="AC272" s="11" t="n">
        <f aca="false">AB272+Z272</f>
        <v>3153126.9</v>
      </c>
      <c r="AD272" s="5"/>
      <c r="AE272" s="12"/>
      <c r="AF272" s="12"/>
      <c r="AG272" s="13"/>
      <c r="AH272" s="12"/>
      <c r="AI272" s="12"/>
      <c r="AJ272" s="14"/>
      <c r="AK272" s="9" t="n">
        <f aca="false">AI272*AJ272</f>
        <v>0</v>
      </c>
      <c r="AM272" s="15" t="str">
        <f aca="false">+A272</f>
        <v>NO</v>
      </c>
      <c r="AN272" s="15" t="n">
        <f aca="false">+B272</f>
        <v>30650940667</v>
      </c>
      <c r="AO272" s="15" t="str">
        <f aca="false">+C272</f>
        <v>Bustos &amp; Hope SH</v>
      </c>
      <c r="AP272" s="15" t="str">
        <f aca="false">+D272</f>
        <v>Responsable Inscripto</v>
      </c>
      <c r="AQ272" s="15" t="n">
        <f aca="false">E272</f>
        <v>172</v>
      </c>
      <c r="AR272" s="15" t="str">
        <f aca="false">TEXT(DAY(F272),"00")&amp;"/"&amp;TEXT(MONTH(F272),"00")&amp;"/"&amp;YEAR(F272)</f>
        <v>18/11/2025</v>
      </c>
      <c r="AS272" s="15" t="str">
        <f aca="false">TEXT(DAY(G272),"00")&amp;"/"&amp;TEXT(MONTH(G272),"00")&amp;"/"&amp;YEAR(G272)</f>
        <v>01/10/2025</v>
      </c>
      <c r="AT272" s="15" t="str">
        <f aca="false">TEXT(DAY(H272),"00")&amp;"/"&amp;TEXT(MONTH(H272),"00")&amp;"/"&amp;YEAR(H272)</f>
        <v>31/10/2025</v>
      </c>
      <c r="AU272" s="15" t="str">
        <f aca="false">TEXT(DAY(I272),"00")&amp;"/"&amp;TEXT(MONTH(I272),"00")&amp;"/"&amp;YEAR(I272)</f>
        <v>18/11/2025</v>
      </c>
      <c r="AV272" s="15" t="n">
        <f aca="false">IF(J272="","",J272)</f>
        <v>2</v>
      </c>
      <c r="AW272" s="15" t="n">
        <f aca="false">IFERROR(VLOOKUP(K272,TiposComprobantes!$B$2:$C$37,2,0),"")</f>
        <v>1</v>
      </c>
      <c r="AX272" s="15" t="n">
        <f aca="false">IFERROR(VLOOKUP(M272,TipoConceptos!$B$2:$C$4,2,0),"")</f>
        <v>2</v>
      </c>
      <c r="AY272" s="15" t="str">
        <f aca="false">N272</f>
        <v>Cuenta Corriente</v>
      </c>
      <c r="AZ272" s="15" t="n">
        <f aca="false">IFERROR(VLOOKUP(O272,CondicionReceptor!$B$2:$C$12,2,0),0)</f>
        <v>1</v>
      </c>
      <c r="BA272" s="15" t="n">
        <f aca="false">IFERROR(VLOOKUP(Q272,TiposDocumentos!$B$2:$C$37,2,0),99)</f>
        <v>80</v>
      </c>
      <c r="BB272" s="15" t="n">
        <f aca="false">R272</f>
        <v>20301650087</v>
      </c>
      <c r="BC272" s="15" t="str">
        <f aca="false">IF(S272="","",S272)</f>
        <v>VARENIZA NESTOR LEONEL</v>
      </c>
      <c r="BD272" s="15" t="str">
        <f aca="false">IF(T272="","",T272)</f>
        <v>Dom. Estudio 1333</v>
      </c>
      <c r="BE272" s="15" t="str">
        <f aca="false">IF(U272="","",U272)</f>
        <v>Dom. Recep.  1972</v>
      </c>
      <c r="BF272" s="15" t="str">
        <f aca="false">IF(V272="","",V272)</f>
        <v>Honorarios 20301650087: oct 2025 - oct 2025</v>
      </c>
      <c r="BG272" s="11" t="n">
        <f aca="false">IF(W272="","",W272)</f>
        <v>30</v>
      </c>
      <c r="BH272" s="11" t="n">
        <f aca="false">IF(X272="","",X272)</f>
        <v>86863</v>
      </c>
      <c r="BI272" s="15" t="n">
        <f aca="false">IF(Y272="",0,Y272)</f>
        <v>0</v>
      </c>
      <c r="BJ272" s="11" t="n">
        <f aca="false">IF(Z272="","",Z272)</f>
        <v>2605890</v>
      </c>
      <c r="BK272" s="15" t="n">
        <f aca="false">VLOOKUP(AA272,TiposIVA!$B$2:$C$11,2,0)</f>
        <v>5</v>
      </c>
      <c r="BL272" s="11" t="n">
        <f aca="false">IF(AB272="","",AB272)</f>
        <v>547236.9</v>
      </c>
      <c r="BM272" s="11" t="n">
        <f aca="false">IF(AC272="","",AC272)</f>
        <v>3153126.9</v>
      </c>
      <c r="BN272" s="16" t="str">
        <f aca="false">IFERROR(VLOOKUP(AD272,TiposComprobantes!$B$2:$C$37,2,0),"")</f>
        <v/>
      </c>
      <c r="BO272" s="16" t="str">
        <f aca="false">IF(AE272="","",AE272)</f>
        <v/>
      </c>
      <c r="BP272" s="16" t="str">
        <f aca="false">IF(AF272="","",AF272)</f>
        <v/>
      </c>
      <c r="BQ272" s="16" t="str">
        <f aca="false">IFERROR(VLOOKUP(AG272,TiposTributos!$B$1:$C$12,2,0),"")</f>
        <v/>
      </c>
      <c r="BR272" s="16" t="str">
        <f aca="false">IF(AH272="","",AH272)</f>
        <v/>
      </c>
      <c r="BS272" s="11" t="n">
        <f aca="false">AI272</f>
        <v>0</v>
      </c>
      <c r="BT272" s="11" t="n">
        <f aca="false">AJ272*100</f>
        <v>0</v>
      </c>
      <c r="BU272" s="11" t="n">
        <f aca="false">AK272</f>
        <v>0</v>
      </c>
      <c r="BW272" s="15" t="str">
        <f aca="false">IF(F272="","",CONCATENATE(AM272,"|'",AN272,"'|'",AO272,"'|'",AP272,"'|'",AQ272,"'|'",AR272,"'|'",AS272,"'|'",AT272,"'|'",AU272,"'|",AV272,"|",AW272,"|",AX272,"|'",AY272,"'|",AZ272,"|",BA272,"|",BB272,"|'",BC272,"'|'",BD272,"'|'",BE272,"'|'",BF272,"'|",BG272,"|",BH272,"|",BI272,"|",BJ272,"|",BK272,"|",BL272,"|",BM272,"|",BN272,"|",BO272,"|",BP272,"|",BQ272,"|'",BR272,"'|",BS272,"|",BT272,"|",BU272))</f>
        <v>NO|'30650940667'|'Bustos &amp; Hope SH'|'Responsable Inscripto'|'172'|'18/11/2025'|'01/10/2025'|'31/10/2025'|'18/11/2025'|2|1|2|'Cuenta Corriente'|1|80|20301650087|'VARENIZA NESTOR LEONEL'|'Dom. Estudio 1333'|'Dom. Recep.  1972'|'Honorarios 20301650087: oct 2025 - oct 2025'|30|86863|0|2605890|5|547236,9|3153126,9|||||''|0|0|0</v>
      </c>
    </row>
    <row r="273" customFormat="false" ht="12.75" hidden="false" customHeight="false" outlineLevel="0" collapsed="false">
      <c r="A273" s="5" t="s">
        <v>88</v>
      </c>
      <c r="B273" s="1" t="n">
        <v>30650940667</v>
      </c>
      <c r="C273" s="5" t="s">
        <v>38</v>
      </c>
      <c r="D273" s="5" t="s">
        <v>39</v>
      </c>
      <c r="E273" s="1" t="n">
        <v>173</v>
      </c>
      <c r="F273" s="6" t="n">
        <f aca="true">TODAY()</f>
        <v>45979</v>
      </c>
      <c r="G273" s="7" t="n">
        <f aca="false">DATE(YEAR(H273),MONTH(H273),1)</f>
        <v>45931</v>
      </c>
      <c r="H273" s="7" t="n">
        <f aca="false">EOMONTH(F273,-1)</f>
        <v>45961</v>
      </c>
      <c r="I273" s="7" t="n">
        <f aca="false">F273</f>
        <v>45979</v>
      </c>
      <c r="J273" s="1" t="n">
        <v>2</v>
      </c>
      <c r="K273" s="5" t="s">
        <v>40</v>
      </c>
      <c r="L273" s="8" t="str">
        <f aca="false">IF(K273="","",RIGHT(K273,1))</f>
        <v>A</v>
      </c>
      <c r="M273" s="5" t="s">
        <v>54</v>
      </c>
      <c r="N273" s="5" t="s">
        <v>42</v>
      </c>
      <c r="O273" s="5" t="s">
        <v>43</v>
      </c>
      <c r="P273" s="8" t="str">
        <f aca="false">IF(K273="","",VLOOKUP(O273,CondicionReceptor!$B$2:$D$12,3,0))</f>
        <v>A;M;C</v>
      </c>
      <c r="Q273" s="5" t="s">
        <v>44</v>
      </c>
      <c r="R273" s="1" t="n">
        <v>30715795864</v>
      </c>
      <c r="S273" s="5" t="s">
        <v>248</v>
      </c>
      <c r="T273" s="1" t="str">
        <f aca="false">"Dom. Estudio "&amp;RANDBETWEEN(1,10000)</f>
        <v>Dom. Estudio 1902</v>
      </c>
      <c r="U273" s="1" t="str">
        <f aca="false">"Dom. Recep.  "&amp;RANDBETWEEN(1,10000)</f>
        <v>Dom. Recep.  474</v>
      </c>
      <c r="V273" s="1" t="str">
        <f aca="false">"Honorarios "&amp;R273&amp;": "&amp;TEXT(G273,"mmm")&amp;" "&amp;YEAR(G273)&amp;" - "&amp;TEXT(H273,"mmm")&amp;" "&amp;YEAR(H273)</f>
        <v>Honorarios 30715795864: oct 2025 - oct 2025</v>
      </c>
      <c r="W273" s="9" t="n">
        <f aca="false">ROUND(RANDBETWEEN(100,5000)/100,0)</f>
        <v>33</v>
      </c>
      <c r="X273" s="9" t="n">
        <v>86863</v>
      </c>
      <c r="Z273" s="9" t="n">
        <f aca="false">ROUND(W273*X273-Y273,2)</f>
        <v>2866479</v>
      </c>
      <c r="AA273" s="10" t="n">
        <v>0.21</v>
      </c>
      <c r="AB273" s="11" t="n">
        <f aca="false">ROUND(IFERROR(Z273*AA273,0),2)</f>
        <v>601960.59</v>
      </c>
      <c r="AC273" s="11" t="n">
        <f aca="false">AB273+Z273</f>
        <v>3468439.59</v>
      </c>
      <c r="AD273" s="5"/>
      <c r="AE273" s="12"/>
      <c r="AF273" s="12"/>
      <c r="AG273" s="13"/>
      <c r="AH273" s="12"/>
      <c r="AI273" s="12"/>
      <c r="AJ273" s="14"/>
      <c r="AK273" s="9" t="n">
        <f aca="false">AI273*AJ273</f>
        <v>0</v>
      </c>
      <c r="AM273" s="15" t="str">
        <f aca="false">+A273</f>
        <v>NO</v>
      </c>
      <c r="AN273" s="15" t="n">
        <f aca="false">+B273</f>
        <v>30650940667</v>
      </c>
      <c r="AO273" s="15" t="str">
        <f aca="false">+C273</f>
        <v>Bustos &amp; Hope SH</v>
      </c>
      <c r="AP273" s="15" t="str">
        <f aca="false">+D273</f>
        <v>Responsable Inscripto</v>
      </c>
      <c r="AQ273" s="15" t="n">
        <f aca="false">E273</f>
        <v>173</v>
      </c>
      <c r="AR273" s="15" t="str">
        <f aca="false">TEXT(DAY(F273),"00")&amp;"/"&amp;TEXT(MONTH(F273),"00")&amp;"/"&amp;YEAR(F273)</f>
        <v>18/11/2025</v>
      </c>
      <c r="AS273" s="15" t="str">
        <f aca="false">TEXT(DAY(G273),"00")&amp;"/"&amp;TEXT(MONTH(G273),"00")&amp;"/"&amp;YEAR(G273)</f>
        <v>01/10/2025</v>
      </c>
      <c r="AT273" s="15" t="str">
        <f aca="false">TEXT(DAY(H273),"00")&amp;"/"&amp;TEXT(MONTH(H273),"00")&amp;"/"&amp;YEAR(H273)</f>
        <v>31/10/2025</v>
      </c>
      <c r="AU273" s="15" t="str">
        <f aca="false">TEXT(DAY(I273),"00")&amp;"/"&amp;TEXT(MONTH(I273),"00")&amp;"/"&amp;YEAR(I273)</f>
        <v>18/11/2025</v>
      </c>
      <c r="AV273" s="15" t="n">
        <f aca="false">IF(J273="","",J273)</f>
        <v>2</v>
      </c>
      <c r="AW273" s="15" t="n">
        <f aca="false">IFERROR(VLOOKUP(K273,TiposComprobantes!$B$2:$C$37,2,0),"")</f>
        <v>1</v>
      </c>
      <c r="AX273" s="15" t="n">
        <f aca="false">IFERROR(VLOOKUP(M273,TipoConceptos!$B$2:$C$4,2,0),"")</f>
        <v>2</v>
      </c>
      <c r="AY273" s="15" t="str">
        <f aca="false">N273</f>
        <v>Cuenta Corriente</v>
      </c>
      <c r="AZ273" s="15" t="n">
        <f aca="false">IFERROR(VLOOKUP(O273,CondicionReceptor!$B$2:$C$12,2,0),0)</f>
        <v>1</v>
      </c>
      <c r="BA273" s="15" t="n">
        <f aca="false">IFERROR(VLOOKUP(Q273,TiposDocumentos!$B$2:$C$37,2,0),99)</f>
        <v>80</v>
      </c>
      <c r="BB273" s="15" t="n">
        <f aca="false">R273</f>
        <v>30715795864</v>
      </c>
      <c r="BC273" s="15" t="str">
        <f aca="false">IF(S273="","",S273)</f>
        <v>VECINAS S.R.L.</v>
      </c>
      <c r="BD273" s="15" t="str">
        <f aca="false">IF(T273="","",T273)</f>
        <v>Dom. Estudio 1902</v>
      </c>
      <c r="BE273" s="15" t="str">
        <f aca="false">IF(U273="","",U273)</f>
        <v>Dom. Recep.  474</v>
      </c>
      <c r="BF273" s="15" t="str">
        <f aca="false">IF(V273="","",V273)</f>
        <v>Honorarios 30715795864: oct 2025 - oct 2025</v>
      </c>
      <c r="BG273" s="11" t="n">
        <f aca="false">IF(W273="","",W273)</f>
        <v>33</v>
      </c>
      <c r="BH273" s="11" t="n">
        <f aca="false">IF(X273="","",X273)</f>
        <v>86863</v>
      </c>
      <c r="BI273" s="15" t="n">
        <f aca="false">IF(Y273="",0,Y273)</f>
        <v>0</v>
      </c>
      <c r="BJ273" s="11" t="n">
        <f aca="false">IF(Z273="","",Z273)</f>
        <v>2866479</v>
      </c>
      <c r="BK273" s="15" t="n">
        <f aca="false">VLOOKUP(AA273,TiposIVA!$B$2:$C$11,2,0)</f>
        <v>5</v>
      </c>
      <c r="BL273" s="11" t="n">
        <f aca="false">IF(AB273="","",AB273)</f>
        <v>601960.59</v>
      </c>
      <c r="BM273" s="11" t="n">
        <f aca="false">IF(AC273="","",AC273)</f>
        <v>3468439.59</v>
      </c>
      <c r="BN273" s="16" t="str">
        <f aca="false">IFERROR(VLOOKUP(AD273,TiposComprobantes!$B$2:$C$37,2,0),"")</f>
        <v/>
      </c>
      <c r="BO273" s="16" t="str">
        <f aca="false">IF(AE273="","",AE273)</f>
        <v/>
      </c>
      <c r="BP273" s="16" t="str">
        <f aca="false">IF(AF273="","",AF273)</f>
        <v/>
      </c>
      <c r="BQ273" s="16" t="str">
        <f aca="false">IFERROR(VLOOKUP(AG273,TiposTributos!$B$1:$C$12,2,0),"")</f>
        <v/>
      </c>
      <c r="BR273" s="16" t="str">
        <f aca="false">IF(AH273="","",AH273)</f>
        <v/>
      </c>
      <c r="BS273" s="11" t="n">
        <f aca="false">AI273</f>
        <v>0</v>
      </c>
      <c r="BT273" s="11" t="n">
        <f aca="false">AJ273*100</f>
        <v>0</v>
      </c>
      <c r="BU273" s="11" t="n">
        <f aca="false">AK273</f>
        <v>0</v>
      </c>
      <c r="BW273" s="15" t="str">
        <f aca="false">IF(F273="","",CONCATENATE(AM273,"|'",AN273,"'|'",AO273,"'|'",AP273,"'|'",AQ273,"'|'",AR273,"'|'",AS273,"'|'",AT273,"'|'",AU273,"'|",AV273,"|",AW273,"|",AX273,"|'",AY273,"'|",AZ273,"|",BA273,"|",BB273,"|'",BC273,"'|'",BD273,"'|'",BE273,"'|'",BF273,"'|",BG273,"|",BH273,"|",BI273,"|",BJ273,"|",BK273,"|",BL273,"|",BM273,"|",BN273,"|",BO273,"|",BP273,"|",BQ273,"|'",BR273,"'|",BS273,"|",BT273,"|",BU273))</f>
        <v>NO|'30650940667'|'Bustos &amp; Hope SH'|'Responsable Inscripto'|'173'|'18/11/2025'|'01/10/2025'|'31/10/2025'|'18/11/2025'|2|1|2|'Cuenta Corriente'|1|80|30715795864|'VECINAS S.R.L.'|'Dom. Estudio 1902'|'Dom. Recep.  474'|'Honorarios 30715795864: oct 2025 - oct 2025'|33|86863|0|2866479|5|601960,59|3468439,59|||||''|0|0|0</v>
      </c>
    </row>
    <row r="274" customFormat="false" ht="12.75" hidden="false" customHeight="false" outlineLevel="0" collapsed="false">
      <c r="N274" s="5"/>
    </row>
    <row r="275" customFormat="false" ht="12.75" hidden="false" customHeight="false" outlineLevel="0" collapsed="false">
      <c r="N275" s="5"/>
    </row>
    <row r="276" customFormat="false" ht="12.75" hidden="false" customHeight="false" outlineLevel="0" collapsed="false">
      <c r="N276" s="5"/>
    </row>
    <row r="277" customFormat="false" ht="12.75" hidden="false" customHeight="false" outlineLevel="0" collapsed="false">
      <c r="N277" s="5"/>
    </row>
    <row r="278" customFormat="false" ht="12.75" hidden="false" customHeight="false" outlineLevel="0" collapsed="false">
      <c r="N278" s="5"/>
    </row>
    <row r="279" customFormat="false" ht="12.75" hidden="false" customHeight="false" outlineLevel="0" collapsed="false">
      <c r="N279" s="5"/>
    </row>
    <row r="280" customFormat="false" ht="12.75" hidden="false" customHeight="false" outlineLevel="0" collapsed="false">
      <c r="N280" s="5"/>
    </row>
    <row r="281" customFormat="false" ht="12.75" hidden="false" customHeight="false" outlineLevel="0" collapsed="false">
      <c r="N281" s="5"/>
    </row>
    <row r="282" customFormat="false" ht="12.75" hidden="false" customHeight="false" outlineLevel="0" collapsed="false">
      <c r="N282" s="5"/>
    </row>
    <row r="283" customFormat="false" ht="12.75" hidden="false" customHeight="false" outlineLevel="0" collapsed="false">
      <c r="N283" s="5"/>
    </row>
    <row r="284" customFormat="false" ht="12.75" hidden="false" customHeight="false" outlineLevel="0" collapsed="false">
      <c r="N284" s="5"/>
    </row>
    <row r="285" customFormat="false" ht="12.75" hidden="false" customHeight="false" outlineLevel="0" collapsed="false">
      <c r="N285" s="5"/>
    </row>
    <row r="286" customFormat="false" ht="12.75" hidden="false" customHeight="false" outlineLevel="0" collapsed="false">
      <c r="N286" s="5"/>
    </row>
    <row r="287" customFormat="false" ht="12.75" hidden="false" customHeight="false" outlineLevel="0" collapsed="false">
      <c r="N287" s="5"/>
    </row>
    <row r="288" customFormat="false" ht="12.75" hidden="false" customHeight="false" outlineLevel="0" collapsed="false">
      <c r="N288" s="5"/>
    </row>
    <row r="289" customFormat="false" ht="12.75" hidden="false" customHeight="false" outlineLevel="0" collapsed="false">
      <c r="N289" s="5"/>
    </row>
    <row r="290" customFormat="false" ht="12.75" hidden="false" customHeight="false" outlineLevel="0" collapsed="false">
      <c r="N290" s="5"/>
    </row>
    <row r="291" customFormat="false" ht="12.75" hidden="false" customHeight="false" outlineLevel="0" collapsed="false">
      <c r="N291" s="5"/>
    </row>
    <row r="292" customFormat="false" ht="12.75" hidden="false" customHeight="false" outlineLevel="0" collapsed="false">
      <c r="N292" s="5"/>
    </row>
    <row r="293" customFormat="false" ht="12.75" hidden="false" customHeight="false" outlineLevel="0" collapsed="false">
      <c r="N293" s="5"/>
    </row>
    <row r="294" customFormat="false" ht="12.75" hidden="false" customHeight="false" outlineLevel="0" collapsed="false">
      <c r="N294" s="5"/>
    </row>
    <row r="295" customFormat="false" ht="12.75" hidden="false" customHeight="false" outlineLevel="0" collapsed="false">
      <c r="N295" s="5"/>
    </row>
    <row r="296" customFormat="false" ht="12.75" hidden="false" customHeight="false" outlineLevel="0" collapsed="false">
      <c r="N296" s="5"/>
    </row>
    <row r="297" customFormat="false" ht="12.75" hidden="false" customHeight="false" outlineLevel="0" collapsed="false">
      <c r="N297" s="5"/>
    </row>
    <row r="298" customFormat="false" ht="12.75" hidden="false" customHeight="false" outlineLevel="0" collapsed="false">
      <c r="N298" s="5"/>
    </row>
    <row r="299" customFormat="false" ht="12.75" hidden="false" customHeight="false" outlineLevel="0" collapsed="false">
      <c r="N299" s="5"/>
    </row>
    <row r="300" customFormat="false" ht="12.75" hidden="false" customHeight="false" outlineLevel="0" collapsed="false">
      <c r="N300" s="5"/>
    </row>
    <row r="301" customFormat="false" ht="12.75" hidden="false" customHeight="false" outlineLevel="0" collapsed="false">
      <c r="N301" s="5"/>
    </row>
    <row r="302" customFormat="false" ht="12.75" hidden="false" customHeight="false" outlineLevel="0" collapsed="false">
      <c r="N302" s="5"/>
    </row>
    <row r="303" customFormat="false" ht="12.75" hidden="false" customHeight="false" outlineLevel="0" collapsed="false">
      <c r="N303" s="5"/>
    </row>
    <row r="304" customFormat="false" ht="12.75" hidden="false" customHeight="false" outlineLevel="0" collapsed="false">
      <c r="N304" s="5"/>
    </row>
    <row r="305" customFormat="false" ht="12.75" hidden="false" customHeight="false" outlineLevel="0" collapsed="false">
      <c r="N305" s="5"/>
    </row>
    <row r="306" customFormat="false" ht="12.75" hidden="false" customHeight="false" outlineLevel="0" collapsed="false">
      <c r="N306" s="5"/>
    </row>
    <row r="307" customFormat="false" ht="12.75" hidden="false" customHeight="false" outlineLevel="0" collapsed="false">
      <c r="N307" s="5"/>
    </row>
    <row r="308" customFormat="false" ht="12.75" hidden="false" customHeight="false" outlineLevel="0" collapsed="false">
      <c r="N308" s="5"/>
    </row>
    <row r="309" customFormat="false" ht="12.75" hidden="false" customHeight="false" outlineLevel="0" collapsed="false">
      <c r="N309" s="5"/>
    </row>
    <row r="310" customFormat="false" ht="12.75" hidden="false" customHeight="false" outlineLevel="0" collapsed="false">
      <c r="N310" s="5"/>
    </row>
    <row r="311" customFormat="false" ht="12.75" hidden="false" customHeight="false" outlineLevel="0" collapsed="false">
      <c r="N311" s="5"/>
    </row>
    <row r="312" customFormat="false" ht="12.75" hidden="false" customHeight="false" outlineLevel="0" collapsed="false">
      <c r="N312" s="5"/>
    </row>
    <row r="313" customFormat="false" ht="12.75" hidden="false" customHeight="false" outlineLevel="0" collapsed="false">
      <c r="N313" s="5"/>
    </row>
    <row r="314" customFormat="false" ht="12.75" hidden="false" customHeight="false" outlineLevel="0" collapsed="false">
      <c r="N314" s="5"/>
    </row>
    <row r="315" customFormat="false" ht="12.75" hidden="false" customHeight="false" outlineLevel="0" collapsed="false">
      <c r="N315" s="5"/>
    </row>
    <row r="316" customFormat="false" ht="12.75" hidden="false" customHeight="false" outlineLevel="0" collapsed="false">
      <c r="N316" s="5"/>
    </row>
    <row r="317" customFormat="false" ht="12.75" hidden="false" customHeight="false" outlineLevel="0" collapsed="false">
      <c r="N317" s="5"/>
    </row>
    <row r="318" customFormat="false" ht="12.75" hidden="false" customHeight="false" outlineLevel="0" collapsed="false">
      <c r="N318" s="5"/>
    </row>
    <row r="319" customFormat="false" ht="12.75" hidden="false" customHeight="false" outlineLevel="0" collapsed="false">
      <c r="N319" s="5"/>
    </row>
    <row r="320" customFormat="false" ht="12.75" hidden="false" customHeight="false" outlineLevel="0" collapsed="false">
      <c r="N320" s="5"/>
    </row>
    <row r="321" customFormat="false" ht="12.75" hidden="false" customHeight="false" outlineLevel="0" collapsed="false">
      <c r="N321" s="5"/>
    </row>
    <row r="322" customFormat="false" ht="12.75" hidden="false" customHeight="false" outlineLevel="0" collapsed="false">
      <c r="N322" s="5"/>
    </row>
    <row r="323" customFormat="false" ht="12.75" hidden="false" customHeight="false" outlineLevel="0" collapsed="false">
      <c r="N323" s="5"/>
    </row>
    <row r="324" customFormat="false" ht="12.75" hidden="false" customHeight="false" outlineLevel="0" collapsed="false">
      <c r="N324" s="5"/>
    </row>
    <row r="325" customFormat="false" ht="12.75" hidden="false" customHeight="false" outlineLevel="0" collapsed="false">
      <c r="N325" s="5"/>
    </row>
    <row r="326" customFormat="false" ht="12.75" hidden="false" customHeight="false" outlineLevel="0" collapsed="false">
      <c r="N326" s="5"/>
    </row>
    <row r="327" customFormat="false" ht="12.75" hidden="false" customHeight="false" outlineLevel="0" collapsed="false">
      <c r="N327" s="5"/>
    </row>
    <row r="328" customFormat="false" ht="12.75" hidden="false" customHeight="false" outlineLevel="0" collapsed="false">
      <c r="N328" s="5"/>
    </row>
    <row r="329" customFormat="false" ht="12.75" hidden="false" customHeight="false" outlineLevel="0" collapsed="false">
      <c r="N329" s="5"/>
    </row>
    <row r="330" customFormat="false" ht="12.75" hidden="false" customHeight="false" outlineLevel="0" collapsed="false">
      <c r="N330" s="5"/>
    </row>
    <row r="331" customFormat="false" ht="12.75" hidden="false" customHeight="false" outlineLevel="0" collapsed="false">
      <c r="N331" s="5"/>
    </row>
    <row r="332" customFormat="false" ht="12.75" hidden="false" customHeight="false" outlineLevel="0" collapsed="false">
      <c r="N332" s="5"/>
    </row>
    <row r="333" customFormat="false" ht="12.75" hidden="false" customHeight="false" outlineLevel="0" collapsed="false">
      <c r="N333" s="5"/>
    </row>
    <row r="334" customFormat="false" ht="12.75" hidden="false" customHeight="false" outlineLevel="0" collapsed="false">
      <c r="N334" s="5"/>
    </row>
    <row r="335" customFormat="false" ht="12.75" hidden="false" customHeight="false" outlineLevel="0" collapsed="false">
      <c r="N335" s="5"/>
    </row>
    <row r="336" customFormat="false" ht="12.75" hidden="false" customHeight="false" outlineLevel="0" collapsed="false">
      <c r="N336" s="5"/>
    </row>
    <row r="337" customFormat="false" ht="12.75" hidden="false" customHeight="false" outlineLevel="0" collapsed="false">
      <c r="N337" s="5"/>
    </row>
    <row r="338" customFormat="false" ht="12.75" hidden="false" customHeight="false" outlineLevel="0" collapsed="false">
      <c r="N338" s="5"/>
    </row>
    <row r="339" customFormat="false" ht="12.75" hidden="false" customHeight="false" outlineLevel="0" collapsed="false">
      <c r="N339" s="5"/>
    </row>
    <row r="340" customFormat="false" ht="12.75" hidden="false" customHeight="false" outlineLevel="0" collapsed="false">
      <c r="N340" s="5"/>
    </row>
    <row r="341" customFormat="false" ht="12.75" hidden="false" customHeight="false" outlineLevel="0" collapsed="false">
      <c r="N341" s="5"/>
    </row>
    <row r="342" customFormat="false" ht="12.75" hidden="false" customHeight="false" outlineLevel="0" collapsed="false">
      <c r="N342" s="5"/>
    </row>
    <row r="343" customFormat="false" ht="12.75" hidden="false" customHeight="false" outlineLevel="0" collapsed="false">
      <c r="N343" s="5"/>
    </row>
    <row r="344" customFormat="false" ht="12.75" hidden="false" customHeight="false" outlineLevel="0" collapsed="false">
      <c r="N344" s="5"/>
    </row>
    <row r="345" customFormat="false" ht="12.75" hidden="false" customHeight="false" outlineLevel="0" collapsed="false">
      <c r="N345" s="5"/>
    </row>
    <row r="346" customFormat="false" ht="12.75" hidden="false" customHeight="false" outlineLevel="0" collapsed="false">
      <c r="N346" s="5"/>
    </row>
    <row r="347" customFormat="false" ht="12.75" hidden="false" customHeight="false" outlineLevel="0" collapsed="false">
      <c r="N347" s="5"/>
    </row>
    <row r="348" customFormat="false" ht="12.75" hidden="false" customHeight="false" outlineLevel="0" collapsed="false">
      <c r="N348" s="5"/>
    </row>
    <row r="349" customFormat="false" ht="12.75" hidden="false" customHeight="false" outlineLevel="0" collapsed="false">
      <c r="N349" s="5"/>
    </row>
    <row r="350" customFormat="false" ht="12.75" hidden="false" customHeight="false" outlineLevel="0" collapsed="false">
      <c r="N350" s="5"/>
    </row>
    <row r="351" customFormat="false" ht="12.75" hidden="false" customHeight="false" outlineLevel="0" collapsed="false">
      <c r="N351" s="5"/>
    </row>
    <row r="352" customFormat="false" ht="12.75" hidden="false" customHeight="false" outlineLevel="0" collapsed="false">
      <c r="N352" s="5"/>
    </row>
    <row r="353" customFormat="false" ht="12.75" hidden="false" customHeight="false" outlineLevel="0" collapsed="false">
      <c r="N353" s="5"/>
    </row>
    <row r="354" customFormat="false" ht="12.75" hidden="false" customHeight="false" outlineLevel="0" collapsed="false">
      <c r="N354" s="5"/>
    </row>
    <row r="355" customFormat="false" ht="12.75" hidden="false" customHeight="false" outlineLevel="0" collapsed="false">
      <c r="N355" s="5"/>
    </row>
    <row r="356" customFormat="false" ht="12.75" hidden="false" customHeight="false" outlineLevel="0" collapsed="false">
      <c r="N356" s="5"/>
    </row>
    <row r="357" customFormat="false" ht="12.75" hidden="false" customHeight="false" outlineLevel="0" collapsed="false">
      <c r="N357" s="5"/>
    </row>
    <row r="358" customFormat="false" ht="12.75" hidden="false" customHeight="false" outlineLevel="0" collapsed="false">
      <c r="N358" s="5"/>
    </row>
    <row r="359" customFormat="false" ht="12.75" hidden="false" customHeight="false" outlineLevel="0" collapsed="false">
      <c r="N359" s="5"/>
    </row>
    <row r="360" customFormat="false" ht="12.75" hidden="false" customHeight="false" outlineLevel="0" collapsed="false">
      <c r="N360" s="5"/>
    </row>
    <row r="361" customFormat="false" ht="12.75" hidden="false" customHeight="false" outlineLevel="0" collapsed="false">
      <c r="N361" s="5"/>
    </row>
    <row r="362" customFormat="false" ht="12.75" hidden="false" customHeight="false" outlineLevel="0" collapsed="false">
      <c r="N362" s="5"/>
    </row>
    <row r="363" customFormat="false" ht="12.75" hidden="false" customHeight="false" outlineLevel="0" collapsed="false">
      <c r="N363" s="5"/>
    </row>
    <row r="364" customFormat="false" ht="12.75" hidden="false" customHeight="false" outlineLevel="0" collapsed="false">
      <c r="N364" s="5"/>
    </row>
    <row r="365" customFormat="false" ht="12.75" hidden="false" customHeight="false" outlineLevel="0" collapsed="false">
      <c r="N365" s="5"/>
    </row>
    <row r="366" customFormat="false" ht="12.75" hidden="false" customHeight="false" outlineLevel="0" collapsed="false">
      <c r="N366" s="5"/>
    </row>
    <row r="367" customFormat="false" ht="12.75" hidden="false" customHeight="false" outlineLevel="0" collapsed="false">
      <c r="N367" s="5"/>
    </row>
    <row r="368" customFormat="false" ht="12.75" hidden="false" customHeight="false" outlineLevel="0" collapsed="false">
      <c r="N368" s="5"/>
    </row>
    <row r="369" customFormat="false" ht="12.75" hidden="false" customHeight="false" outlineLevel="0" collapsed="false">
      <c r="N369" s="5"/>
    </row>
    <row r="370" customFormat="false" ht="12.75" hidden="false" customHeight="false" outlineLevel="0" collapsed="false">
      <c r="N370" s="5"/>
    </row>
    <row r="371" customFormat="false" ht="12.75" hidden="false" customHeight="false" outlineLevel="0" collapsed="false">
      <c r="N371" s="5"/>
    </row>
    <row r="372" customFormat="false" ht="12.75" hidden="false" customHeight="false" outlineLevel="0" collapsed="false">
      <c r="N372" s="5"/>
    </row>
    <row r="373" customFormat="false" ht="12.75" hidden="false" customHeight="false" outlineLevel="0" collapsed="false">
      <c r="N373" s="5"/>
    </row>
    <row r="374" customFormat="false" ht="12.75" hidden="false" customHeight="false" outlineLevel="0" collapsed="false">
      <c r="N374" s="5"/>
    </row>
    <row r="375" customFormat="false" ht="12.75" hidden="false" customHeight="false" outlineLevel="0" collapsed="false">
      <c r="N375" s="5"/>
    </row>
    <row r="376" customFormat="false" ht="12.75" hidden="false" customHeight="false" outlineLevel="0" collapsed="false">
      <c r="N376" s="5"/>
    </row>
    <row r="377" customFormat="false" ht="12.75" hidden="false" customHeight="false" outlineLevel="0" collapsed="false">
      <c r="N377" s="5"/>
    </row>
    <row r="378" customFormat="false" ht="12.75" hidden="false" customHeight="false" outlineLevel="0" collapsed="false">
      <c r="N378" s="5"/>
    </row>
    <row r="379" customFormat="false" ht="12.75" hidden="false" customHeight="false" outlineLevel="0" collapsed="false">
      <c r="N379" s="5"/>
    </row>
    <row r="380" customFormat="false" ht="12.75" hidden="false" customHeight="false" outlineLevel="0" collapsed="false">
      <c r="N380" s="5"/>
    </row>
    <row r="381" customFormat="false" ht="12.75" hidden="false" customHeight="false" outlineLevel="0" collapsed="false">
      <c r="N381" s="5"/>
    </row>
    <row r="382" customFormat="false" ht="12.75" hidden="false" customHeight="false" outlineLevel="0" collapsed="false">
      <c r="N382" s="5"/>
    </row>
    <row r="383" customFormat="false" ht="12.75" hidden="false" customHeight="false" outlineLevel="0" collapsed="false">
      <c r="N383" s="5"/>
    </row>
    <row r="384" customFormat="false" ht="12.75" hidden="false" customHeight="false" outlineLevel="0" collapsed="false">
      <c r="N384" s="5"/>
    </row>
    <row r="385" customFormat="false" ht="12.75" hidden="false" customHeight="false" outlineLevel="0" collapsed="false">
      <c r="N385" s="5"/>
    </row>
    <row r="386" customFormat="false" ht="12.75" hidden="false" customHeight="false" outlineLevel="0" collapsed="false">
      <c r="N386" s="5"/>
    </row>
    <row r="387" customFormat="false" ht="12.75" hidden="false" customHeight="false" outlineLevel="0" collapsed="false">
      <c r="N387" s="5"/>
    </row>
    <row r="388" customFormat="false" ht="12.75" hidden="false" customHeight="false" outlineLevel="0" collapsed="false">
      <c r="N388" s="5"/>
    </row>
    <row r="389" customFormat="false" ht="12.75" hidden="false" customHeight="false" outlineLevel="0" collapsed="false">
      <c r="N389" s="5"/>
    </row>
    <row r="390" customFormat="false" ht="12.75" hidden="false" customHeight="false" outlineLevel="0" collapsed="false">
      <c r="N390" s="5"/>
    </row>
    <row r="391" customFormat="false" ht="12.75" hidden="false" customHeight="false" outlineLevel="0" collapsed="false">
      <c r="N391" s="5"/>
    </row>
    <row r="392" customFormat="false" ht="12.75" hidden="false" customHeight="false" outlineLevel="0" collapsed="false">
      <c r="N392" s="5"/>
    </row>
    <row r="393" customFormat="false" ht="12.75" hidden="false" customHeight="false" outlineLevel="0" collapsed="false">
      <c r="N393" s="5"/>
    </row>
    <row r="394" customFormat="false" ht="12.75" hidden="false" customHeight="false" outlineLevel="0" collapsed="false">
      <c r="N394" s="5"/>
    </row>
    <row r="395" customFormat="false" ht="12.75" hidden="false" customHeight="false" outlineLevel="0" collapsed="false">
      <c r="N395" s="5"/>
    </row>
    <row r="396" customFormat="false" ht="12.75" hidden="false" customHeight="false" outlineLevel="0" collapsed="false">
      <c r="N396" s="5"/>
    </row>
    <row r="397" customFormat="false" ht="12.75" hidden="false" customHeight="false" outlineLevel="0" collapsed="false">
      <c r="N397" s="5"/>
    </row>
    <row r="398" customFormat="false" ht="12.75" hidden="false" customHeight="false" outlineLevel="0" collapsed="false">
      <c r="N398" s="5"/>
    </row>
    <row r="399" customFormat="false" ht="12.75" hidden="false" customHeight="false" outlineLevel="0" collapsed="false">
      <c r="N399" s="5"/>
    </row>
    <row r="400" customFormat="false" ht="12.75" hidden="false" customHeight="false" outlineLevel="0" collapsed="false">
      <c r="N400" s="5"/>
    </row>
    <row r="401" customFormat="false" ht="12.75" hidden="false" customHeight="false" outlineLevel="0" collapsed="false">
      <c r="N401" s="5"/>
    </row>
    <row r="402" customFormat="false" ht="12.75" hidden="false" customHeight="false" outlineLevel="0" collapsed="false">
      <c r="N402" s="5"/>
    </row>
    <row r="403" customFormat="false" ht="12.75" hidden="false" customHeight="false" outlineLevel="0" collapsed="false">
      <c r="N403" s="5"/>
    </row>
    <row r="404" customFormat="false" ht="12.75" hidden="false" customHeight="false" outlineLevel="0" collapsed="false">
      <c r="N404" s="5"/>
    </row>
    <row r="405" customFormat="false" ht="12.75" hidden="false" customHeight="false" outlineLevel="0" collapsed="false">
      <c r="N405" s="5"/>
    </row>
    <row r="406" customFormat="false" ht="12.75" hidden="false" customHeight="false" outlineLevel="0" collapsed="false">
      <c r="N406" s="5"/>
    </row>
    <row r="407" customFormat="false" ht="12.75" hidden="false" customHeight="false" outlineLevel="0" collapsed="false">
      <c r="N407" s="5"/>
    </row>
    <row r="408" customFormat="false" ht="12.75" hidden="false" customHeight="false" outlineLevel="0" collapsed="false">
      <c r="N408" s="5"/>
    </row>
    <row r="409" customFormat="false" ht="12.75" hidden="false" customHeight="false" outlineLevel="0" collapsed="false">
      <c r="N409" s="5"/>
    </row>
    <row r="410" customFormat="false" ht="12.75" hidden="false" customHeight="false" outlineLevel="0" collapsed="false">
      <c r="N410" s="5"/>
    </row>
    <row r="411" customFormat="false" ht="12.75" hidden="false" customHeight="false" outlineLevel="0" collapsed="false">
      <c r="N411" s="5"/>
    </row>
    <row r="412" customFormat="false" ht="12.75" hidden="false" customHeight="false" outlineLevel="0" collapsed="false">
      <c r="N412" s="5"/>
    </row>
    <row r="413" customFormat="false" ht="12.75" hidden="false" customHeight="false" outlineLevel="0" collapsed="false">
      <c r="N413" s="5"/>
    </row>
    <row r="414" customFormat="false" ht="12.75" hidden="false" customHeight="false" outlineLevel="0" collapsed="false">
      <c r="N414" s="5"/>
    </row>
    <row r="415" customFormat="false" ht="12.75" hidden="false" customHeight="false" outlineLevel="0" collapsed="false">
      <c r="N415" s="5"/>
    </row>
    <row r="416" customFormat="false" ht="12.75" hidden="false" customHeight="false" outlineLevel="0" collapsed="false">
      <c r="N416" s="5"/>
    </row>
    <row r="417" customFormat="false" ht="12.75" hidden="false" customHeight="false" outlineLevel="0" collapsed="false">
      <c r="N417" s="5"/>
    </row>
    <row r="418" customFormat="false" ht="12.75" hidden="false" customHeight="false" outlineLevel="0" collapsed="false">
      <c r="N418" s="5"/>
    </row>
    <row r="419" customFormat="false" ht="12.75" hidden="false" customHeight="false" outlineLevel="0" collapsed="false">
      <c r="N419" s="5"/>
    </row>
    <row r="420" customFormat="false" ht="12.75" hidden="false" customHeight="false" outlineLevel="0" collapsed="false">
      <c r="N420" s="5"/>
    </row>
    <row r="421" customFormat="false" ht="12.75" hidden="false" customHeight="false" outlineLevel="0" collapsed="false">
      <c r="N421" s="5"/>
    </row>
    <row r="422" customFormat="false" ht="12.75" hidden="false" customHeight="false" outlineLevel="0" collapsed="false">
      <c r="N422" s="5"/>
    </row>
    <row r="423" customFormat="false" ht="12.75" hidden="false" customHeight="false" outlineLevel="0" collapsed="false">
      <c r="N423" s="5"/>
    </row>
    <row r="424" customFormat="false" ht="12.75" hidden="false" customHeight="false" outlineLevel="0" collapsed="false">
      <c r="N424" s="5"/>
    </row>
    <row r="425" customFormat="false" ht="12.75" hidden="false" customHeight="false" outlineLevel="0" collapsed="false">
      <c r="N425" s="5"/>
    </row>
    <row r="426" customFormat="false" ht="12.75" hidden="false" customHeight="false" outlineLevel="0" collapsed="false">
      <c r="N426" s="5"/>
    </row>
    <row r="427" customFormat="false" ht="12.75" hidden="false" customHeight="false" outlineLevel="0" collapsed="false">
      <c r="N427" s="5"/>
    </row>
    <row r="428" customFormat="false" ht="12.75" hidden="false" customHeight="false" outlineLevel="0" collapsed="false">
      <c r="N428" s="5"/>
    </row>
    <row r="429" customFormat="false" ht="12.75" hidden="false" customHeight="false" outlineLevel="0" collapsed="false">
      <c r="N429" s="5"/>
    </row>
    <row r="430" customFormat="false" ht="12.75" hidden="false" customHeight="false" outlineLevel="0" collapsed="false">
      <c r="N430" s="5"/>
    </row>
    <row r="431" customFormat="false" ht="12.75" hidden="false" customHeight="false" outlineLevel="0" collapsed="false">
      <c r="N431" s="5"/>
    </row>
    <row r="432" customFormat="false" ht="12.75" hidden="false" customHeight="false" outlineLevel="0" collapsed="false">
      <c r="N432" s="5"/>
    </row>
    <row r="433" customFormat="false" ht="12.75" hidden="false" customHeight="false" outlineLevel="0" collapsed="false">
      <c r="N433" s="5"/>
    </row>
    <row r="434" customFormat="false" ht="12.75" hidden="false" customHeight="false" outlineLevel="0" collapsed="false">
      <c r="N434" s="5"/>
    </row>
    <row r="435" customFormat="false" ht="12.75" hidden="false" customHeight="false" outlineLevel="0" collapsed="false">
      <c r="N435" s="5"/>
    </row>
    <row r="436" customFormat="false" ht="12.75" hidden="false" customHeight="false" outlineLevel="0" collapsed="false">
      <c r="N436" s="5"/>
    </row>
    <row r="437" customFormat="false" ht="12.75" hidden="false" customHeight="false" outlineLevel="0" collapsed="false">
      <c r="N437" s="5"/>
    </row>
    <row r="438" customFormat="false" ht="12.75" hidden="false" customHeight="false" outlineLevel="0" collapsed="false">
      <c r="N438" s="5"/>
    </row>
    <row r="439" customFormat="false" ht="12.75" hidden="false" customHeight="false" outlineLevel="0" collapsed="false">
      <c r="N439" s="5"/>
    </row>
    <row r="440" customFormat="false" ht="12.75" hidden="false" customHeight="false" outlineLevel="0" collapsed="false">
      <c r="N440" s="5"/>
    </row>
    <row r="441" customFormat="false" ht="12.75" hidden="false" customHeight="false" outlineLevel="0" collapsed="false">
      <c r="N441" s="5"/>
    </row>
    <row r="442" customFormat="false" ht="12.75" hidden="false" customHeight="false" outlineLevel="0" collapsed="false">
      <c r="N442" s="5"/>
    </row>
    <row r="443" customFormat="false" ht="12.75" hidden="false" customHeight="false" outlineLevel="0" collapsed="false">
      <c r="N443" s="5"/>
    </row>
    <row r="444" customFormat="false" ht="12.75" hidden="false" customHeight="false" outlineLevel="0" collapsed="false">
      <c r="N444" s="5"/>
    </row>
    <row r="445" customFormat="false" ht="12.75" hidden="false" customHeight="false" outlineLevel="0" collapsed="false">
      <c r="N445" s="5"/>
    </row>
    <row r="446" customFormat="false" ht="12.75" hidden="false" customHeight="false" outlineLevel="0" collapsed="false">
      <c r="N446" s="5"/>
    </row>
    <row r="447" customFormat="false" ht="12.75" hidden="false" customHeight="false" outlineLevel="0" collapsed="false">
      <c r="N447" s="5"/>
    </row>
    <row r="448" customFormat="false" ht="12.75" hidden="false" customHeight="false" outlineLevel="0" collapsed="false">
      <c r="N448" s="5"/>
    </row>
    <row r="449" customFormat="false" ht="12.75" hidden="false" customHeight="false" outlineLevel="0" collapsed="false">
      <c r="N449" s="5"/>
    </row>
    <row r="450" customFormat="false" ht="12.75" hidden="false" customHeight="false" outlineLevel="0" collapsed="false">
      <c r="N450" s="5"/>
    </row>
    <row r="451" customFormat="false" ht="12.75" hidden="false" customHeight="false" outlineLevel="0" collapsed="false">
      <c r="N451" s="5"/>
    </row>
    <row r="452" customFormat="false" ht="12.75" hidden="false" customHeight="false" outlineLevel="0" collapsed="false">
      <c r="N452" s="5"/>
    </row>
    <row r="453" customFormat="false" ht="12.75" hidden="false" customHeight="false" outlineLevel="0" collapsed="false">
      <c r="N453" s="5"/>
    </row>
    <row r="454" customFormat="false" ht="12.75" hidden="false" customHeight="false" outlineLevel="0" collapsed="false">
      <c r="N454" s="5"/>
    </row>
    <row r="455" customFormat="false" ht="12.75" hidden="false" customHeight="false" outlineLevel="0" collapsed="false">
      <c r="N455" s="5"/>
    </row>
    <row r="456" customFormat="false" ht="12.75" hidden="false" customHeight="false" outlineLevel="0" collapsed="false">
      <c r="N456" s="5"/>
    </row>
    <row r="457" customFormat="false" ht="12.75" hidden="false" customHeight="false" outlineLevel="0" collapsed="false">
      <c r="N457" s="5"/>
    </row>
    <row r="458" customFormat="false" ht="12.75" hidden="false" customHeight="false" outlineLevel="0" collapsed="false">
      <c r="N458" s="5"/>
    </row>
    <row r="459" customFormat="false" ht="12.75" hidden="false" customHeight="false" outlineLevel="0" collapsed="false">
      <c r="N459" s="5"/>
    </row>
    <row r="460" customFormat="false" ht="12.75" hidden="false" customHeight="false" outlineLevel="0" collapsed="false">
      <c r="N460" s="5"/>
    </row>
    <row r="461" customFormat="false" ht="12.75" hidden="false" customHeight="false" outlineLevel="0" collapsed="false">
      <c r="N461" s="5"/>
    </row>
    <row r="462" customFormat="false" ht="12.75" hidden="false" customHeight="false" outlineLevel="0" collapsed="false">
      <c r="N462" s="5"/>
    </row>
    <row r="463" customFormat="false" ht="12.75" hidden="false" customHeight="false" outlineLevel="0" collapsed="false">
      <c r="N463" s="5"/>
    </row>
    <row r="464" customFormat="false" ht="12.75" hidden="false" customHeight="false" outlineLevel="0" collapsed="false">
      <c r="N464" s="5"/>
    </row>
    <row r="465" customFormat="false" ht="12.75" hidden="false" customHeight="false" outlineLevel="0" collapsed="false">
      <c r="N465" s="5"/>
    </row>
    <row r="466" customFormat="false" ht="12.75" hidden="false" customHeight="false" outlineLevel="0" collapsed="false">
      <c r="N466" s="5"/>
    </row>
    <row r="467" customFormat="false" ht="12.75" hidden="false" customHeight="false" outlineLevel="0" collapsed="false">
      <c r="N467" s="5"/>
    </row>
    <row r="468" customFormat="false" ht="12.75" hidden="false" customHeight="false" outlineLevel="0" collapsed="false">
      <c r="N468" s="5"/>
    </row>
    <row r="469" customFormat="false" ht="12.75" hidden="false" customHeight="false" outlineLevel="0" collapsed="false">
      <c r="N469" s="5"/>
    </row>
    <row r="470" customFormat="false" ht="12.75" hidden="false" customHeight="false" outlineLevel="0" collapsed="false">
      <c r="N470" s="5"/>
    </row>
    <row r="471" customFormat="false" ht="12.75" hidden="false" customHeight="false" outlineLevel="0" collapsed="false">
      <c r="N471" s="5"/>
    </row>
    <row r="472" customFormat="false" ht="12.75" hidden="false" customHeight="false" outlineLevel="0" collapsed="false">
      <c r="N472" s="5"/>
    </row>
    <row r="473" customFormat="false" ht="12.75" hidden="false" customHeight="false" outlineLevel="0" collapsed="false">
      <c r="N473" s="5"/>
    </row>
    <row r="474" customFormat="false" ht="12.75" hidden="false" customHeight="false" outlineLevel="0" collapsed="false">
      <c r="N474" s="5"/>
    </row>
    <row r="475" customFormat="false" ht="12.75" hidden="false" customHeight="false" outlineLevel="0" collapsed="false">
      <c r="N475" s="5"/>
    </row>
    <row r="476" customFormat="false" ht="12.75" hidden="false" customHeight="false" outlineLevel="0" collapsed="false">
      <c r="N476" s="5"/>
    </row>
    <row r="477" customFormat="false" ht="12.75" hidden="false" customHeight="false" outlineLevel="0" collapsed="false">
      <c r="N477" s="5"/>
    </row>
    <row r="478" customFormat="false" ht="12.75" hidden="false" customHeight="false" outlineLevel="0" collapsed="false">
      <c r="N478" s="5"/>
    </row>
    <row r="479" customFormat="false" ht="12.75" hidden="false" customHeight="false" outlineLevel="0" collapsed="false">
      <c r="N479" s="5"/>
    </row>
    <row r="480" customFormat="false" ht="12.75" hidden="false" customHeight="false" outlineLevel="0" collapsed="false">
      <c r="N480" s="5"/>
    </row>
    <row r="481" customFormat="false" ht="12.75" hidden="false" customHeight="false" outlineLevel="0" collapsed="false">
      <c r="N481" s="5"/>
    </row>
    <row r="482" customFormat="false" ht="12.75" hidden="false" customHeight="false" outlineLevel="0" collapsed="false">
      <c r="N482" s="5"/>
    </row>
    <row r="483" customFormat="false" ht="12.75" hidden="false" customHeight="false" outlineLevel="0" collapsed="false">
      <c r="N483" s="5"/>
    </row>
    <row r="484" customFormat="false" ht="12.75" hidden="false" customHeight="false" outlineLevel="0" collapsed="false">
      <c r="N484" s="5"/>
    </row>
    <row r="485" customFormat="false" ht="12.75" hidden="false" customHeight="false" outlineLevel="0" collapsed="false">
      <c r="N485" s="5"/>
    </row>
    <row r="486" customFormat="false" ht="12.75" hidden="false" customHeight="false" outlineLevel="0" collapsed="false">
      <c r="N486" s="5"/>
    </row>
    <row r="487" customFormat="false" ht="12.75" hidden="false" customHeight="false" outlineLevel="0" collapsed="false">
      <c r="N487" s="5"/>
    </row>
    <row r="488" customFormat="false" ht="12.75" hidden="false" customHeight="false" outlineLevel="0" collapsed="false">
      <c r="N488" s="5"/>
    </row>
    <row r="489" customFormat="false" ht="12.75" hidden="false" customHeight="false" outlineLevel="0" collapsed="false">
      <c r="N489" s="5"/>
    </row>
    <row r="490" customFormat="false" ht="12.75" hidden="false" customHeight="false" outlineLevel="0" collapsed="false">
      <c r="N490" s="5"/>
    </row>
    <row r="491" customFormat="false" ht="12.75" hidden="false" customHeight="false" outlineLevel="0" collapsed="false">
      <c r="N491" s="5"/>
    </row>
    <row r="492" customFormat="false" ht="12.75" hidden="false" customHeight="false" outlineLevel="0" collapsed="false">
      <c r="N492" s="5"/>
    </row>
    <row r="493" customFormat="false" ht="12.75" hidden="false" customHeight="false" outlineLevel="0" collapsed="false">
      <c r="N493" s="5"/>
    </row>
    <row r="494" customFormat="false" ht="12.75" hidden="false" customHeight="false" outlineLevel="0" collapsed="false">
      <c r="N494" s="5"/>
    </row>
    <row r="495" customFormat="false" ht="12.75" hidden="false" customHeight="false" outlineLevel="0" collapsed="false">
      <c r="N495" s="5"/>
    </row>
    <row r="496" customFormat="false" ht="12.75" hidden="false" customHeight="false" outlineLevel="0" collapsed="false">
      <c r="N496" s="5"/>
    </row>
    <row r="497" customFormat="false" ht="12.75" hidden="false" customHeight="false" outlineLevel="0" collapsed="false">
      <c r="N497" s="5"/>
    </row>
    <row r="498" customFormat="false" ht="12.75" hidden="false" customHeight="false" outlineLevel="0" collapsed="false">
      <c r="N498" s="5"/>
    </row>
    <row r="499" customFormat="false" ht="12.75" hidden="false" customHeight="false" outlineLevel="0" collapsed="false">
      <c r="N499" s="5"/>
    </row>
    <row r="500" customFormat="false" ht="12.75" hidden="false" customHeight="false" outlineLevel="0" collapsed="false">
      <c r="N500" s="5"/>
    </row>
    <row r="501" customFormat="false" ht="12.75" hidden="false" customHeight="false" outlineLevel="0" collapsed="false">
      <c r="N501" s="5"/>
    </row>
    <row r="502" customFormat="false" ht="12.75" hidden="false" customHeight="false" outlineLevel="0" collapsed="false">
      <c r="N502" s="5"/>
    </row>
    <row r="503" customFormat="false" ht="12.75" hidden="false" customHeight="false" outlineLevel="0" collapsed="false">
      <c r="N503" s="5"/>
    </row>
    <row r="504" customFormat="false" ht="12.75" hidden="false" customHeight="false" outlineLevel="0" collapsed="false">
      <c r="N504" s="5"/>
    </row>
    <row r="505" customFormat="false" ht="12.75" hidden="false" customHeight="false" outlineLevel="0" collapsed="false">
      <c r="N505" s="5"/>
    </row>
    <row r="506" customFormat="false" ht="12.75" hidden="false" customHeight="false" outlineLevel="0" collapsed="false">
      <c r="N506" s="5"/>
    </row>
    <row r="507" customFormat="false" ht="12.75" hidden="false" customHeight="false" outlineLevel="0" collapsed="false">
      <c r="N507" s="5"/>
    </row>
    <row r="508" customFormat="false" ht="12.75" hidden="false" customHeight="false" outlineLevel="0" collapsed="false">
      <c r="N508" s="5"/>
    </row>
    <row r="509" customFormat="false" ht="12.75" hidden="false" customHeight="false" outlineLevel="0" collapsed="false">
      <c r="N509" s="5"/>
    </row>
    <row r="510" customFormat="false" ht="12.75" hidden="false" customHeight="false" outlineLevel="0" collapsed="false">
      <c r="N510" s="5"/>
    </row>
    <row r="511" customFormat="false" ht="12.75" hidden="false" customHeight="false" outlineLevel="0" collapsed="false">
      <c r="N511" s="5"/>
    </row>
    <row r="512" customFormat="false" ht="12.75" hidden="false" customHeight="false" outlineLevel="0" collapsed="false">
      <c r="N512" s="5"/>
    </row>
    <row r="513" customFormat="false" ht="12.75" hidden="false" customHeight="false" outlineLevel="0" collapsed="false">
      <c r="N513" s="5"/>
    </row>
    <row r="514" customFormat="false" ht="12.75" hidden="false" customHeight="false" outlineLevel="0" collapsed="false">
      <c r="N514" s="5"/>
    </row>
    <row r="515" customFormat="false" ht="12.75" hidden="false" customHeight="false" outlineLevel="0" collapsed="false">
      <c r="N515" s="5"/>
    </row>
    <row r="516" customFormat="false" ht="12.75" hidden="false" customHeight="false" outlineLevel="0" collapsed="false">
      <c r="N516" s="5"/>
    </row>
    <row r="517" customFormat="false" ht="12.75" hidden="false" customHeight="false" outlineLevel="0" collapsed="false">
      <c r="N517" s="5"/>
    </row>
    <row r="518" customFormat="false" ht="12.75" hidden="false" customHeight="false" outlineLevel="0" collapsed="false">
      <c r="N518" s="5"/>
    </row>
    <row r="519" customFormat="false" ht="12.75" hidden="false" customHeight="false" outlineLevel="0" collapsed="false">
      <c r="N519" s="5"/>
    </row>
    <row r="520" customFormat="false" ht="12.75" hidden="false" customHeight="false" outlineLevel="0" collapsed="false">
      <c r="N520" s="5"/>
    </row>
    <row r="521" customFormat="false" ht="12.75" hidden="false" customHeight="false" outlineLevel="0" collapsed="false">
      <c r="N521" s="5"/>
    </row>
    <row r="522" customFormat="false" ht="12.75" hidden="false" customHeight="false" outlineLevel="0" collapsed="false">
      <c r="N522" s="5"/>
    </row>
    <row r="523" customFormat="false" ht="12.75" hidden="false" customHeight="false" outlineLevel="0" collapsed="false">
      <c r="N523" s="5"/>
    </row>
    <row r="524" customFormat="false" ht="12.75" hidden="false" customHeight="false" outlineLevel="0" collapsed="false">
      <c r="N524" s="5"/>
    </row>
    <row r="525" customFormat="false" ht="12.75" hidden="false" customHeight="false" outlineLevel="0" collapsed="false">
      <c r="N525" s="5"/>
    </row>
    <row r="526" customFormat="false" ht="12.75" hidden="false" customHeight="false" outlineLevel="0" collapsed="false">
      <c r="N526" s="5"/>
    </row>
    <row r="527" customFormat="false" ht="12.75" hidden="false" customHeight="false" outlineLevel="0" collapsed="false">
      <c r="N527" s="5"/>
    </row>
    <row r="528" customFormat="false" ht="12.75" hidden="false" customHeight="false" outlineLevel="0" collapsed="false">
      <c r="N528" s="5"/>
    </row>
    <row r="529" customFormat="false" ht="12.75" hidden="false" customHeight="false" outlineLevel="0" collapsed="false">
      <c r="N529" s="5"/>
    </row>
    <row r="530" customFormat="false" ht="12.75" hidden="false" customHeight="false" outlineLevel="0" collapsed="false">
      <c r="N530" s="5"/>
    </row>
    <row r="531" customFormat="false" ht="12.75" hidden="false" customHeight="false" outlineLevel="0" collapsed="false">
      <c r="N531" s="5"/>
    </row>
    <row r="532" customFormat="false" ht="12.75" hidden="false" customHeight="false" outlineLevel="0" collapsed="false">
      <c r="N532" s="5"/>
    </row>
    <row r="533" customFormat="false" ht="12.75" hidden="false" customHeight="false" outlineLevel="0" collapsed="false">
      <c r="N533" s="5"/>
    </row>
    <row r="534" customFormat="false" ht="12.75" hidden="false" customHeight="false" outlineLevel="0" collapsed="false">
      <c r="N534" s="5"/>
    </row>
    <row r="535" customFormat="false" ht="12.75" hidden="false" customHeight="false" outlineLevel="0" collapsed="false">
      <c r="N535" s="5"/>
    </row>
    <row r="536" customFormat="false" ht="12.75" hidden="false" customHeight="false" outlineLevel="0" collapsed="false">
      <c r="N536" s="5"/>
    </row>
    <row r="537" customFormat="false" ht="12.75" hidden="false" customHeight="false" outlineLevel="0" collapsed="false">
      <c r="N537" s="5"/>
    </row>
    <row r="538" customFormat="false" ht="12.75" hidden="false" customHeight="false" outlineLevel="0" collapsed="false">
      <c r="N538" s="5"/>
    </row>
    <row r="539" customFormat="false" ht="12.75" hidden="false" customHeight="false" outlineLevel="0" collapsed="false">
      <c r="N539" s="5"/>
    </row>
    <row r="540" customFormat="false" ht="12.75" hidden="false" customHeight="false" outlineLevel="0" collapsed="false">
      <c r="N540" s="5"/>
    </row>
    <row r="541" customFormat="false" ht="12.75" hidden="false" customHeight="false" outlineLevel="0" collapsed="false">
      <c r="N541" s="5"/>
    </row>
    <row r="542" customFormat="false" ht="12.75" hidden="false" customHeight="false" outlineLevel="0" collapsed="false">
      <c r="N542" s="5"/>
    </row>
    <row r="543" customFormat="false" ht="12.75" hidden="false" customHeight="false" outlineLevel="0" collapsed="false">
      <c r="N543" s="5"/>
    </row>
    <row r="544" customFormat="false" ht="12.75" hidden="false" customHeight="false" outlineLevel="0" collapsed="false">
      <c r="N544" s="5"/>
    </row>
    <row r="545" customFormat="false" ht="12.75" hidden="false" customHeight="false" outlineLevel="0" collapsed="false">
      <c r="N545" s="5"/>
    </row>
    <row r="546" customFormat="false" ht="12.75" hidden="false" customHeight="false" outlineLevel="0" collapsed="false">
      <c r="N546" s="5"/>
    </row>
    <row r="547" customFormat="false" ht="12.75" hidden="false" customHeight="false" outlineLevel="0" collapsed="false">
      <c r="N547" s="5"/>
    </row>
    <row r="548" customFormat="false" ht="12.75" hidden="false" customHeight="false" outlineLevel="0" collapsed="false">
      <c r="N548" s="5"/>
    </row>
    <row r="549" customFormat="false" ht="12.75" hidden="false" customHeight="false" outlineLevel="0" collapsed="false">
      <c r="N549" s="5"/>
    </row>
    <row r="550" customFormat="false" ht="12.75" hidden="false" customHeight="false" outlineLevel="0" collapsed="false">
      <c r="N550" s="5"/>
    </row>
    <row r="551" customFormat="false" ht="12.75" hidden="false" customHeight="false" outlineLevel="0" collapsed="false">
      <c r="N551" s="5"/>
    </row>
    <row r="552" customFormat="false" ht="12.75" hidden="false" customHeight="false" outlineLevel="0" collapsed="false">
      <c r="N552" s="5"/>
    </row>
    <row r="553" customFormat="false" ht="12.75" hidden="false" customHeight="false" outlineLevel="0" collapsed="false">
      <c r="N553" s="5"/>
    </row>
    <row r="554" customFormat="false" ht="12.75" hidden="false" customHeight="false" outlineLevel="0" collapsed="false">
      <c r="N554" s="5"/>
    </row>
    <row r="555" customFormat="false" ht="12.75" hidden="false" customHeight="false" outlineLevel="0" collapsed="false">
      <c r="N555" s="5"/>
    </row>
    <row r="556" customFormat="false" ht="12.75" hidden="false" customHeight="false" outlineLevel="0" collapsed="false">
      <c r="N556" s="5"/>
    </row>
    <row r="557" customFormat="false" ht="12.75" hidden="false" customHeight="false" outlineLevel="0" collapsed="false">
      <c r="N557" s="5"/>
    </row>
    <row r="558" customFormat="false" ht="12.75" hidden="false" customHeight="false" outlineLevel="0" collapsed="false">
      <c r="N558" s="5"/>
    </row>
    <row r="559" customFormat="false" ht="12.75" hidden="false" customHeight="false" outlineLevel="0" collapsed="false">
      <c r="N559" s="5"/>
    </row>
    <row r="560" customFormat="false" ht="12.75" hidden="false" customHeight="false" outlineLevel="0" collapsed="false">
      <c r="N560" s="5"/>
    </row>
    <row r="561" customFormat="false" ht="12.75" hidden="false" customHeight="false" outlineLevel="0" collapsed="false">
      <c r="N561" s="5"/>
    </row>
    <row r="562" customFormat="false" ht="12.75" hidden="false" customHeight="false" outlineLevel="0" collapsed="false">
      <c r="N562" s="5"/>
    </row>
    <row r="563" customFormat="false" ht="12.75" hidden="false" customHeight="false" outlineLevel="0" collapsed="false">
      <c r="N563" s="5"/>
    </row>
    <row r="564" customFormat="false" ht="12.75" hidden="false" customHeight="false" outlineLevel="0" collapsed="false">
      <c r="N564" s="5"/>
    </row>
    <row r="565" customFormat="false" ht="12.75" hidden="false" customHeight="false" outlineLevel="0" collapsed="false">
      <c r="N565" s="5"/>
    </row>
    <row r="566" customFormat="false" ht="12.75" hidden="false" customHeight="false" outlineLevel="0" collapsed="false">
      <c r="N566" s="5"/>
    </row>
    <row r="567" customFormat="false" ht="12.75" hidden="false" customHeight="false" outlineLevel="0" collapsed="false">
      <c r="N567" s="5"/>
    </row>
    <row r="568" customFormat="false" ht="12.75" hidden="false" customHeight="false" outlineLevel="0" collapsed="false">
      <c r="N568" s="5"/>
    </row>
    <row r="569" customFormat="false" ht="12.75" hidden="false" customHeight="false" outlineLevel="0" collapsed="false">
      <c r="N569" s="5"/>
    </row>
    <row r="570" customFormat="false" ht="12.75" hidden="false" customHeight="false" outlineLevel="0" collapsed="false">
      <c r="N570" s="5"/>
    </row>
    <row r="571" customFormat="false" ht="12.75" hidden="false" customHeight="false" outlineLevel="0" collapsed="false">
      <c r="N571" s="5"/>
    </row>
    <row r="572" customFormat="false" ht="12.75" hidden="false" customHeight="false" outlineLevel="0" collapsed="false">
      <c r="N572" s="5"/>
    </row>
    <row r="573" customFormat="false" ht="12.75" hidden="false" customHeight="false" outlineLevel="0" collapsed="false">
      <c r="N573" s="5"/>
    </row>
    <row r="574" customFormat="false" ht="12.75" hidden="false" customHeight="false" outlineLevel="0" collapsed="false">
      <c r="N574" s="5"/>
    </row>
    <row r="575" customFormat="false" ht="12.75" hidden="false" customHeight="false" outlineLevel="0" collapsed="false">
      <c r="N575" s="5"/>
    </row>
    <row r="576" customFormat="false" ht="12.75" hidden="false" customHeight="false" outlineLevel="0" collapsed="false">
      <c r="N576" s="5"/>
    </row>
    <row r="577" customFormat="false" ht="12.75" hidden="false" customHeight="false" outlineLevel="0" collapsed="false">
      <c r="N577" s="5"/>
    </row>
    <row r="578" customFormat="false" ht="12.75" hidden="false" customHeight="false" outlineLevel="0" collapsed="false">
      <c r="N578" s="5"/>
    </row>
    <row r="579" customFormat="false" ht="12.75" hidden="false" customHeight="false" outlineLevel="0" collapsed="false">
      <c r="N579" s="5"/>
    </row>
    <row r="580" customFormat="false" ht="12.75" hidden="false" customHeight="false" outlineLevel="0" collapsed="false">
      <c r="N580" s="5"/>
    </row>
    <row r="581" customFormat="false" ht="12.75" hidden="false" customHeight="false" outlineLevel="0" collapsed="false">
      <c r="N581" s="5"/>
    </row>
    <row r="582" customFormat="false" ht="12.75" hidden="false" customHeight="false" outlineLevel="0" collapsed="false">
      <c r="N582" s="5"/>
    </row>
    <row r="583" customFormat="false" ht="12.75" hidden="false" customHeight="false" outlineLevel="0" collapsed="false">
      <c r="N583" s="5"/>
    </row>
    <row r="584" customFormat="false" ht="12.75" hidden="false" customHeight="false" outlineLevel="0" collapsed="false">
      <c r="N584" s="5"/>
    </row>
    <row r="585" customFormat="false" ht="12.75" hidden="false" customHeight="false" outlineLevel="0" collapsed="false">
      <c r="N585" s="5"/>
    </row>
    <row r="586" customFormat="false" ht="12.75" hidden="false" customHeight="false" outlineLevel="0" collapsed="false">
      <c r="N586" s="5"/>
    </row>
    <row r="587" customFormat="false" ht="12.75" hidden="false" customHeight="false" outlineLevel="0" collapsed="false">
      <c r="N587" s="5"/>
    </row>
    <row r="588" customFormat="false" ht="12.75" hidden="false" customHeight="false" outlineLevel="0" collapsed="false">
      <c r="N588" s="5"/>
    </row>
    <row r="589" customFormat="false" ht="12.75" hidden="false" customHeight="false" outlineLevel="0" collapsed="false">
      <c r="N589" s="5"/>
    </row>
    <row r="590" customFormat="false" ht="12.75" hidden="false" customHeight="false" outlineLevel="0" collapsed="false">
      <c r="N590" s="5"/>
    </row>
    <row r="591" customFormat="false" ht="12.75" hidden="false" customHeight="false" outlineLevel="0" collapsed="false">
      <c r="N591" s="5"/>
    </row>
    <row r="592" customFormat="false" ht="12.75" hidden="false" customHeight="false" outlineLevel="0" collapsed="false">
      <c r="N592" s="5"/>
    </row>
    <row r="593" customFormat="false" ht="12.75" hidden="false" customHeight="false" outlineLevel="0" collapsed="false">
      <c r="N593" s="5"/>
    </row>
    <row r="594" customFormat="false" ht="12.75" hidden="false" customHeight="false" outlineLevel="0" collapsed="false">
      <c r="N594" s="5"/>
    </row>
    <row r="595" customFormat="false" ht="12.75" hidden="false" customHeight="false" outlineLevel="0" collapsed="false">
      <c r="N595" s="5"/>
    </row>
    <row r="596" customFormat="false" ht="12.75" hidden="false" customHeight="false" outlineLevel="0" collapsed="false">
      <c r="N596" s="5"/>
    </row>
    <row r="597" customFormat="false" ht="12.75" hidden="false" customHeight="false" outlineLevel="0" collapsed="false">
      <c r="N597" s="5"/>
    </row>
    <row r="598" customFormat="false" ht="12.75" hidden="false" customHeight="false" outlineLevel="0" collapsed="false">
      <c r="N598" s="5"/>
    </row>
    <row r="599" customFormat="false" ht="12.75" hidden="false" customHeight="false" outlineLevel="0" collapsed="false">
      <c r="N599" s="5"/>
    </row>
    <row r="600" customFormat="false" ht="12.75" hidden="false" customHeight="false" outlineLevel="0" collapsed="false">
      <c r="N600" s="5"/>
    </row>
    <row r="601" customFormat="false" ht="12.75" hidden="false" customHeight="false" outlineLevel="0" collapsed="false">
      <c r="N601" s="5"/>
    </row>
    <row r="602" customFormat="false" ht="12.75" hidden="false" customHeight="false" outlineLevel="0" collapsed="false">
      <c r="N602" s="5"/>
    </row>
    <row r="603" customFormat="false" ht="12.75" hidden="false" customHeight="false" outlineLevel="0" collapsed="false">
      <c r="N603" s="5"/>
    </row>
    <row r="604" customFormat="false" ht="12.75" hidden="false" customHeight="false" outlineLevel="0" collapsed="false">
      <c r="N604" s="5"/>
    </row>
    <row r="605" customFormat="false" ht="12.75" hidden="false" customHeight="false" outlineLevel="0" collapsed="false">
      <c r="N605" s="5"/>
    </row>
    <row r="606" customFormat="false" ht="12.75" hidden="false" customHeight="false" outlineLevel="0" collapsed="false">
      <c r="N606" s="5"/>
    </row>
    <row r="607" customFormat="false" ht="12.75" hidden="false" customHeight="false" outlineLevel="0" collapsed="false">
      <c r="N607" s="5"/>
    </row>
    <row r="608" customFormat="false" ht="12.75" hidden="false" customHeight="false" outlineLevel="0" collapsed="false">
      <c r="N608" s="5"/>
    </row>
    <row r="609" customFormat="false" ht="12.75" hidden="false" customHeight="false" outlineLevel="0" collapsed="false">
      <c r="N609" s="5"/>
    </row>
    <row r="610" customFormat="false" ht="12.75" hidden="false" customHeight="false" outlineLevel="0" collapsed="false">
      <c r="N610" s="5"/>
    </row>
    <row r="611" customFormat="false" ht="12.75" hidden="false" customHeight="false" outlineLevel="0" collapsed="false">
      <c r="N611" s="5"/>
    </row>
    <row r="612" customFormat="false" ht="12.75" hidden="false" customHeight="false" outlineLevel="0" collapsed="false">
      <c r="N612" s="5"/>
    </row>
    <row r="613" customFormat="false" ht="12.75" hidden="false" customHeight="false" outlineLevel="0" collapsed="false">
      <c r="N613" s="5"/>
    </row>
    <row r="614" customFormat="false" ht="12.75" hidden="false" customHeight="false" outlineLevel="0" collapsed="false">
      <c r="N614" s="5"/>
    </row>
    <row r="615" customFormat="false" ht="12.75" hidden="false" customHeight="false" outlineLevel="0" collapsed="false">
      <c r="N615" s="5"/>
    </row>
    <row r="616" customFormat="false" ht="12.75" hidden="false" customHeight="false" outlineLevel="0" collapsed="false">
      <c r="N616" s="5"/>
    </row>
    <row r="617" customFormat="false" ht="12.75" hidden="false" customHeight="false" outlineLevel="0" collapsed="false">
      <c r="N617" s="5"/>
    </row>
    <row r="618" customFormat="false" ht="12.75" hidden="false" customHeight="false" outlineLevel="0" collapsed="false">
      <c r="N618" s="5"/>
    </row>
    <row r="619" customFormat="false" ht="12.75" hidden="false" customHeight="false" outlineLevel="0" collapsed="false">
      <c r="N619" s="5"/>
    </row>
    <row r="620" customFormat="false" ht="12.75" hidden="false" customHeight="false" outlineLevel="0" collapsed="false">
      <c r="N620" s="5"/>
    </row>
    <row r="621" customFormat="false" ht="12.75" hidden="false" customHeight="false" outlineLevel="0" collapsed="false">
      <c r="N621" s="5"/>
    </row>
    <row r="622" customFormat="false" ht="12.75" hidden="false" customHeight="false" outlineLevel="0" collapsed="false">
      <c r="N622" s="5"/>
    </row>
    <row r="623" customFormat="false" ht="12.75" hidden="false" customHeight="false" outlineLevel="0" collapsed="false">
      <c r="N623" s="5"/>
    </row>
    <row r="624" customFormat="false" ht="12.75" hidden="false" customHeight="false" outlineLevel="0" collapsed="false">
      <c r="N624" s="5"/>
    </row>
    <row r="625" customFormat="false" ht="12.75" hidden="false" customHeight="false" outlineLevel="0" collapsed="false">
      <c r="N625" s="5"/>
    </row>
    <row r="626" customFormat="false" ht="12.75" hidden="false" customHeight="false" outlineLevel="0" collapsed="false">
      <c r="N626" s="5"/>
    </row>
    <row r="627" customFormat="false" ht="12.75" hidden="false" customHeight="false" outlineLevel="0" collapsed="false">
      <c r="N627" s="5"/>
    </row>
    <row r="628" customFormat="false" ht="12.75" hidden="false" customHeight="false" outlineLevel="0" collapsed="false">
      <c r="N628" s="5"/>
    </row>
    <row r="629" customFormat="false" ht="12.75" hidden="false" customHeight="false" outlineLevel="0" collapsed="false">
      <c r="N629" s="5"/>
    </row>
    <row r="630" customFormat="false" ht="12.75" hidden="false" customHeight="false" outlineLevel="0" collapsed="false">
      <c r="N630" s="5"/>
    </row>
    <row r="631" customFormat="false" ht="12.75" hidden="false" customHeight="false" outlineLevel="0" collapsed="false">
      <c r="N631" s="5"/>
    </row>
    <row r="632" customFormat="false" ht="12.75" hidden="false" customHeight="false" outlineLevel="0" collapsed="false">
      <c r="N632" s="5"/>
    </row>
    <row r="633" customFormat="false" ht="12.75" hidden="false" customHeight="false" outlineLevel="0" collapsed="false">
      <c r="N633" s="5"/>
    </row>
    <row r="634" customFormat="false" ht="12.75" hidden="false" customHeight="false" outlineLevel="0" collapsed="false">
      <c r="N634" s="5"/>
    </row>
    <row r="635" customFormat="false" ht="12.75" hidden="false" customHeight="false" outlineLevel="0" collapsed="false">
      <c r="N635" s="5"/>
    </row>
    <row r="636" customFormat="false" ht="12.75" hidden="false" customHeight="false" outlineLevel="0" collapsed="false">
      <c r="N636" s="5"/>
    </row>
    <row r="637" customFormat="false" ht="12.75" hidden="false" customHeight="false" outlineLevel="0" collapsed="false">
      <c r="N637" s="5"/>
    </row>
    <row r="638" customFormat="false" ht="12.75" hidden="false" customHeight="false" outlineLevel="0" collapsed="false">
      <c r="N638" s="5"/>
    </row>
    <row r="639" customFormat="false" ht="12.75" hidden="false" customHeight="false" outlineLevel="0" collapsed="false">
      <c r="N639" s="5"/>
    </row>
    <row r="640" customFormat="false" ht="12.75" hidden="false" customHeight="false" outlineLevel="0" collapsed="false">
      <c r="N640" s="5"/>
    </row>
    <row r="641" customFormat="false" ht="12.75" hidden="false" customHeight="false" outlineLevel="0" collapsed="false">
      <c r="N641" s="5"/>
    </row>
    <row r="642" customFormat="false" ht="12.75" hidden="false" customHeight="false" outlineLevel="0" collapsed="false">
      <c r="N642" s="5"/>
    </row>
    <row r="643" customFormat="false" ht="12.75" hidden="false" customHeight="false" outlineLevel="0" collapsed="false">
      <c r="N643" s="5"/>
    </row>
    <row r="644" customFormat="false" ht="12.75" hidden="false" customHeight="false" outlineLevel="0" collapsed="false">
      <c r="N644" s="5"/>
    </row>
    <row r="645" customFormat="false" ht="12.75" hidden="false" customHeight="false" outlineLevel="0" collapsed="false">
      <c r="N645" s="5"/>
    </row>
    <row r="646" customFormat="false" ht="12.75" hidden="false" customHeight="false" outlineLevel="0" collapsed="false">
      <c r="N646" s="5"/>
    </row>
    <row r="647" customFormat="false" ht="12.75" hidden="false" customHeight="false" outlineLevel="0" collapsed="false">
      <c r="N647" s="5"/>
    </row>
    <row r="648" customFormat="false" ht="12.75" hidden="false" customHeight="false" outlineLevel="0" collapsed="false">
      <c r="N648" s="5"/>
    </row>
    <row r="649" customFormat="false" ht="12.75" hidden="false" customHeight="false" outlineLevel="0" collapsed="false">
      <c r="N649" s="5"/>
    </row>
    <row r="650" customFormat="false" ht="12.75" hidden="false" customHeight="false" outlineLevel="0" collapsed="false">
      <c r="N650" s="5"/>
    </row>
    <row r="651" customFormat="false" ht="12.75" hidden="false" customHeight="false" outlineLevel="0" collapsed="false">
      <c r="N651" s="5"/>
    </row>
    <row r="652" customFormat="false" ht="12.75" hidden="false" customHeight="false" outlineLevel="0" collapsed="false">
      <c r="N652" s="5"/>
    </row>
    <row r="653" customFormat="false" ht="12.75" hidden="false" customHeight="false" outlineLevel="0" collapsed="false">
      <c r="N653" s="5"/>
    </row>
    <row r="654" customFormat="false" ht="12.75" hidden="false" customHeight="false" outlineLevel="0" collapsed="false">
      <c r="N654" s="5"/>
    </row>
    <row r="655" customFormat="false" ht="12.75" hidden="false" customHeight="false" outlineLevel="0" collapsed="false">
      <c r="N655" s="5"/>
    </row>
    <row r="656" customFormat="false" ht="12.75" hidden="false" customHeight="false" outlineLevel="0" collapsed="false">
      <c r="N656" s="5"/>
    </row>
    <row r="657" customFormat="false" ht="12.75" hidden="false" customHeight="false" outlineLevel="0" collapsed="false">
      <c r="N657" s="5"/>
    </row>
    <row r="658" customFormat="false" ht="12.75" hidden="false" customHeight="false" outlineLevel="0" collapsed="false">
      <c r="N658" s="5"/>
    </row>
    <row r="659" customFormat="false" ht="12.75" hidden="false" customHeight="false" outlineLevel="0" collapsed="false">
      <c r="N659" s="5"/>
    </row>
    <row r="660" customFormat="false" ht="12.75" hidden="false" customHeight="false" outlineLevel="0" collapsed="false">
      <c r="N660" s="5"/>
    </row>
    <row r="661" customFormat="false" ht="12.75" hidden="false" customHeight="false" outlineLevel="0" collapsed="false">
      <c r="N661" s="5"/>
    </row>
    <row r="662" customFormat="false" ht="12.75" hidden="false" customHeight="false" outlineLevel="0" collapsed="false">
      <c r="N662" s="5"/>
    </row>
    <row r="663" customFormat="false" ht="12.75" hidden="false" customHeight="false" outlineLevel="0" collapsed="false">
      <c r="N663" s="5"/>
    </row>
    <row r="664" customFormat="false" ht="12.75" hidden="false" customHeight="false" outlineLevel="0" collapsed="false">
      <c r="N664" s="5"/>
    </row>
    <row r="665" customFormat="false" ht="12.75" hidden="false" customHeight="false" outlineLevel="0" collapsed="false">
      <c r="N665" s="5"/>
    </row>
    <row r="666" customFormat="false" ht="12.75" hidden="false" customHeight="false" outlineLevel="0" collapsed="false">
      <c r="N666" s="5"/>
    </row>
    <row r="667" customFormat="false" ht="12.75" hidden="false" customHeight="false" outlineLevel="0" collapsed="false">
      <c r="N667" s="5"/>
    </row>
    <row r="668" customFormat="false" ht="12.75" hidden="false" customHeight="false" outlineLevel="0" collapsed="false">
      <c r="N668" s="5"/>
    </row>
    <row r="669" customFormat="false" ht="12.75" hidden="false" customHeight="false" outlineLevel="0" collapsed="false">
      <c r="N669" s="5"/>
    </row>
    <row r="670" customFormat="false" ht="12.75" hidden="false" customHeight="false" outlineLevel="0" collapsed="false">
      <c r="N670" s="5"/>
    </row>
    <row r="671" customFormat="false" ht="12.75" hidden="false" customHeight="false" outlineLevel="0" collapsed="false">
      <c r="N671" s="5"/>
    </row>
    <row r="672" customFormat="false" ht="12.75" hidden="false" customHeight="false" outlineLevel="0" collapsed="false">
      <c r="N672" s="5"/>
    </row>
    <row r="673" customFormat="false" ht="12.75" hidden="false" customHeight="false" outlineLevel="0" collapsed="false">
      <c r="N673" s="5"/>
    </row>
    <row r="674" customFormat="false" ht="12.75" hidden="false" customHeight="false" outlineLevel="0" collapsed="false">
      <c r="N674" s="5"/>
    </row>
    <row r="675" customFormat="false" ht="12.75" hidden="false" customHeight="false" outlineLevel="0" collapsed="false">
      <c r="N675" s="5"/>
    </row>
    <row r="676" customFormat="false" ht="12.75" hidden="false" customHeight="false" outlineLevel="0" collapsed="false">
      <c r="N676" s="5"/>
    </row>
    <row r="677" customFormat="false" ht="12.75" hidden="false" customHeight="false" outlineLevel="0" collapsed="false">
      <c r="N677" s="5"/>
    </row>
    <row r="678" customFormat="false" ht="12.75" hidden="false" customHeight="false" outlineLevel="0" collapsed="false">
      <c r="N678" s="5"/>
    </row>
    <row r="679" customFormat="false" ht="12.75" hidden="false" customHeight="false" outlineLevel="0" collapsed="false">
      <c r="N679" s="5"/>
    </row>
    <row r="680" customFormat="false" ht="12.75" hidden="false" customHeight="false" outlineLevel="0" collapsed="false">
      <c r="N680" s="5"/>
    </row>
    <row r="681" customFormat="false" ht="12.75" hidden="false" customHeight="false" outlineLevel="0" collapsed="false">
      <c r="N681" s="5"/>
    </row>
    <row r="682" customFormat="false" ht="12.75" hidden="false" customHeight="false" outlineLevel="0" collapsed="false">
      <c r="N682" s="5"/>
    </row>
    <row r="683" customFormat="false" ht="12.75" hidden="false" customHeight="false" outlineLevel="0" collapsed="false">
      <c r="N683" s="5"/>
    </row>
    <row r="684" customFormat="false" ht="12.75" hidden="false" customHeight="false" outlineLevel="0" collapsed="false">
      <c r="N684" s="5"/>
    </row>
    <row r="685" customFormat="false" ht="12.75" hidden="false" customHeight="false" outlineLevel="0" collapsed="false">
      <c r="N685" s="5"/>
    </row>
    <row r="686" customFormat="false" ht="12.75" hidden="false" customHeight="false" outlineLevel="0" collapsed="false">
      <c r="N686" s="5"/>
    </row>
    <row r="687" customFormat="false" ht="12.75" hidden="false" customHeight="false" outlineLevel="0" collapsed="false">
      <c r="N687" s="5"/>
    </row>
    <row r="688" customFormat="false" ht="12.75" hidden="false" customHeight="false" outlineLevel="0" collapsed="false">
      <c r="N688" s="5"/>
    </row>
    <row r="689" customFormat="false" ht="12.75" hidden="false" customHeight="false" outlineLevel="0" collapsed="false">
      <c r="N689" s="5"/>
    </row>
    <row r="690" customFormat="false" ht="12.75" hidden="false" customHeight="false" outlineLevel="0" collapsed="false">
      <c r="N690" s="5"/>
    </row>
    <row r="691" customFormat="false" ht="12.75" hidden="false" customHeight="false" outlineLevel="0" collapsed="false">
      <c r="N691" s="5"/>
    </row>
    <row r="692" customFormat="false" ht="12.75" hidden="false" customHeight="false" outlineLevel="0" collapsed="false">
      <c r="N692" s="5"/>
    </row>
    <row r="693" customFormat="false" ht="12.75" hidden="false" customHeight="false" outlineLevel="0" collapsed="false">
      <c r="N693" s="5"/>
    </row>
    <row r="694" customFormat="false" ht="12.75" hidden="false" customHeight="false" outlineLevel="0" collapsed="false">
      <c r="N694" s="5"/>
    </row>
    <row r="695" customFormat="false" ht="12.75" hidden="false" customHeight="false" outlineLevel="0" collapsed="false">
      <c r="N695" s="5"/>
    </row>
    <row r="696" customFormat="false" ht="12.75" hidden="false" customHeight="false" outlineLevel="0" collapsed="false">
      <c r="N696" s="5"/>
    </row>
    <row r="697" customFormat="false" ht="12.75" hidden="false" customHeight="false" outlineLevel="0" collapsed="false">
      <c r="N697" s="5"/>
    </row>
    <row r="698" customFormat="false" ht="12.75" hidden="false" customHeight="false" outlineLevel="0" collapsed="false">
      <c r="N698" s="5"/>
    </row>
    <row r="699" customFormat="false" ht="12.75" hidden="false" customHeight="false" outlineLevel="0" collapsed="false">
      <c r="N699" s="5"/>
    </row>
    <row r="700" customFormat="false" ht="12.75" hidden="false" customHeight="false" outlineLevel="0" collapsed="false">
      <c r="N700" s="5"/>
    </row>
    <row r="701" customFormat="false" ht="12.75" hidden="false" customHeight="false" outlineLevel="0" collapsed="false">
      <c r="N701" s="5"/>
    </row>
    <row r="702" customFormat="false" ht="12.75" hidden="false" customHeight="false" outlineLevel="0" collapsed="false">
      <c r="N702" s="5"/>
    </row>
    <row r="703" customFormat="false" ht="12.75" hidden="false" customHeight="false" outlineLevel="0" collapsed="false">
      <c r="N703" s="5"/>
    </row>
    <row r="704" customFormat="false" ht="12.75" hidden="false" customHeight="false" outlineLevel="0" collapsed="false">
      <c r="N704" s="5"/>
    </row>
    <row r="705" customFormat="false" ht="12.75" hidden="false" customHeight="false" outlineLevel="0" collapsed="false">
      <c r="N705" s="5"/>
    </row>
    <row r="706" customFormat="false" ht="12.75" hidden="false" customHeight="false" outlineLevel="0" collapsed="false">
      <c r="N706" s="5"/>
    </row>
    <row r="707" customFormat="false" ht="12.75" hidden="false" customHeight="false" outlineLevel="0" collapsed="false">
      <c r="N707" s="5"/>
    </row>
    <row r="708" customFormat="false" ht="12.75" hidden="false" customHeight="false" outlineLevel="0" collapsed="false">
      <c r="N708" s="5"/>
    </row>
    <row r="709" customFormat="false" ht="12.75" hidden="false" customHeight="false" outlineLevel="0" collapsed="false">
      <c r="N709" s="5"/>
    </row>
    <row r="710" customFormat="false" ht="12.75" hidden="false" customHeight="false" outlineLevel="0" collapsed="false">
      <c r="N710" s="5"/>
    </row>
    <row r="711" customFormat="false" ht="12.75" hidden="false" customHeight="false" outlineLevel="0" collapsed="false">
      <c r="N711" s="5"/>
    </row>
    <row r="712" customFormat="false" ht="12.75" hidden="false" customHeight="false" outlineLevel="0" collapsed="false">
      <c r="N712" s="5"/>
    </row>
    <row r="713" customFormat="false" ht="12.75" hidden="false" customHeight="false" outlineLevel="0" collapsed="false">
      <c r="N713" s="5"/>
    </row>
    <row r="714" customFormat="false" ht="12.75" hidden="false" customHeight="false" outlineLevel="0" collapsed="false">
      <c r="N714" s="5"/>
    </row>
    <row r="715" customFormat="false" ht="12.75" hidden="false" customHeight="false" outlineLevel="0" collapsed="false">
      <c r="N715" s="5"/>
    </row>
    <row r="716" customFormat="false" ht="12.75" hidden="false" customHeight="false" outlineLevel="0" collapsed="false">
      <c r="N716" s="5"/>
    </row>
    <row r="717" customFormat="false" ht="12.75" hidden="false" customHeight="false" outlineLevel="0" collapsed="false">
      <c r="N717" s="5"/>
    </row>
    <row r="718" customFormat="false" ht="12.75" hidden="false" customHeight="false" outlineLevel="0" collapsed="false">
      <c r="N718" s="5"/>
    </row>
    <row r="719" customFormat="false" ht="12.75" hidden="false" customHeight="false" outlineLevel="0" collapsed="false">
      <c r="N719" s="5"/>
    </row>
    <row r="720" customFormat="false" ht="12.75" hidden="false" customHeight="false" outlineLevel="0" collapsed="false">
      <c r="N720" s="5"/>
    </row>
    <row r="721" customFormat="false" ht="12.75" hidden="false" customHeight="false" outlineLevel="0" collapsed="false">
      <c r="N721" s="5"/>
    </row>
    <row r="722" customFormat="false" ht="12.75" hidden="false" customHeight="false" outlineLevel="0" collapsed="false">
      <c r="N722" s="5"/>
    </row>
    <row r="723" customFormat="false" ht="12.75" hidden="false" customHeight="false" outlineLevel="0" collapsed="false">
      <c r="N723" s="5"/>
    </row>
    <row r="724" customFormat="false" ht="12.75" hidden="false" customHeight="false" outlineLevel="0" collapsed="false">
      <c r="N724" s="5"/>
    </row>
    <row r="725" customFormat="false" ht="12.75" hidden="false" customHeight="false" outlineLevel="0" collapsed="false">
      <c r="N725" s="5"/>
    </row>
    <row r="726" customFormat="false" ht="12.75" hidden="false" customHeight="false" outlineLevel="0" collapsed="false">
      <c r="N726" s="5"/>
    </row>
    <row r="727" customFormat="false" ht="12.75" hidden="false" customHeight="false" outlineLevel="0" collapsed="false">
      <c r="N727" s="5"/>
    </row>
    <row r="728" customFormat="false" ht="12.75" hidden="false" customHeight="false" outlineLevel="0" collapsed="false">
      <c r="N728" s="5"/>
    </row>
    <row r="729" customFormat="false" ht="12.75" hidden="false" customHeight="false" outlineLevel="0" collapsed="false">
      <c r="N729" s="5"/>
    </row>
    <row r="730" customFormat="false" ht="12.75" hidden="false" customHeight="false" outlineLevel="0" collapsed="false">
      <c r="N730" s="5"/>
    </row>
    <row r="731" customFormat="false" ht="12.75" hidden="false" customHeight="false" outlineLevel="0" collapsed="false">
      <c r="N731" s="5"/>
    </row>
    <row r="732" customFormat="false" ht="12.75" hidden="false" customHeight="false" outlineLevel="0" collapsed="false">
      <c r="N732" s="5"/>
    </row>
    <row r="733" customFormat="false" ht="12.75" hidden="false" customHeight="false" outlineLevel="0" collapsed="false">
      <c r="N733" s="5"/>
    </row>
    <row r="734" customFormat="false" ht="12.75" hidden="false" customHeight="false" outlineLevel="0" collapsed="false">
      <c r="N734" s="5"/>
    </row>
    <row r="735" customFormat="false" ht="12.75" hidden="false" customHeight="false" outlineLevel="0" collapsed="false">
      <c r="N735" s="5"/>
    </row>
    <row r="736" customFormat="false" ht="12.75" hidden="false" customHeight="false" outlineLevel="0" collapsed="false">
      <c r="N736" s="5"/>
    </row>
    <row r="737" customFormat="false" ht="12.75" hidden="false" customHeight="false" outlineLevel="0" collapsed="false">
      <c r="N737" s="5"/>
    </row>
    <row r="738" customFormat="false" ht="12.75" hidden="false" customHeight="false" outlineLevel="0" collapsed="false">
      <c r="N738" s="5"/>
    </row>
    <row r="739" customFormat="false" ht="12.75" hidden="false" customHeight="false" outlineLevel="0" collapsed="false">
      <c r="N739" s="5"/>
    </row>
    <row r="740" customFormat="false" ht="12.75" hidden="false" customHeight="false" outlineLevel="0" collapsed="false">
      <c r="N740" s="5"/>
    </row>
    <row r="741" customFormat="false" ht="12.75" hidden="false" customHeight="false" outlineLevel="0" collapsed="false">
      <c r="N741" s="5"/>
    </row>
    <row r="742" customFormat="false" ht="12.75" hidden="false" customHeight="false" outlineLevel="0" collapsed="false">
      <c r="N742" s="5"/>
    </row>
    <row r="743" customFormat="false" ht="12.75" hidden="false" customHeight="false" outlineLevel="0" collapsed="false">
      <c r="N743" s="5"/>
    </row>
    <row r="744" customFormat="false" ht="12.75" hidden="false" customHeight="false" outlineLevel="0" collapsed="false">
      <c r="N744" s="5"/>
    </row>
    <row r="745" customFormat="false" ht="12.75" hidden="false" customHeight="false" outlineLevel="0" collapsed="false">
      <c r="N745" s="5"/>
    </row>
    <row r="746" customFormat="false" ht="12.75" hidden="false" customHeight="false" outlineLevel="0" collapsed="false">
      <c r="N746" s="5"/>
    </row>
    <row r="747" customFormat="false" ht="12.75" hidden="false" customHeight="false" outlineLevel="0" collapsed="false">
      <c r="N747" s="5"/>
    </row>
    <row r="748" customFormat="false" ht="12.75" hidden="false" customHeight="false" outlineLevel="0" collapsed="false">
      <c r="N748" s="5"/>
    </row>
    <row r="749" customFormat="false" ht="12.75" hidden="false" customHeight="false" outlineLevel="0" collapsed="false">
      <c r="N749" s="5"/>
    </row>
    <row r="750" customFormat="false" ht="12.75" hidden="false" customHeight="false" outlineLevel="0" collapsed="false">
      <c r="N750" s="5"/>
    </row>
    <row r="751" customFormat="false" ht="12.75" hidden="false" customHeight="false" outlineLevel="0" collapsed="false">
      <c r="N751" s="5"/>
    </row>
    <row r="752" customFormat="false" ht="12.75" hidden="false" customHeight="false" outlineLevel="0" collapsed="false">
      <c r="N752" s="5"/>
    </row>
    <row r="753" customFormat="false" ht="12.75" hidden="false" customHeight="false" outlineLevel="0" collapsed="false">
      <c r="N753" s="5"/>
    </row>
    <row r="754" customFormat="false" ht="12.75" hidden="false" customHeight="false" outlineLevel="0" collapsed="false">
      <c r="N754" s="5"/>
    </row>
    <row r="755" customFormat="false" ht="12.75" hidden="false" customHeight="false" outlineLevel="0" collapsed="false">
      <c r="N755" s="5"/>
    </row>
    <row r="756" customFormat="false" ht="12.75" hidden="false" customHeight="false" outlineLevel="0" collapsed="false">
      <c r="N756" s="5"/>
    </row>
    <row r="757" customFormat="false" ht="12.75" hidden="false" customHeight="false" outlineLevel="0" collapsed="false">
      <c r="N757" s="5"/>
    </row>
    <row r="758" customFormat="false" ht="12.75" hidden="false" customHeight="false" outlineLevel="0" collapsed="false">
      <c r="N758" s="5"/>
    </row>
    <row r="759" customFormat="false" ht="12.75" hidden="false" customHeight="false" outlineLevel="0" collapsed="false">
      <c r="N759" s="5"/>
    </row>
    <row r="760" customFormat="false" ht="12.75" hidden="false" customHeight="false" outlineLevel="0" collapsed="false">
      <c r="N760" s="5"/>
    </row>
    <row r="761" customFormat="false" ht="12.75" hidden="false" customHeight="false" outlineLevel="0" collapsed="false">
      <c r="N761" s="5"/>
    </row>
    <row r="762" customFormat="false" ht="12.75" hidden="false" customHeight="false" outlineLevel="0" collapsed="false">
      <c r="N762" s="5"/>
    </row>
    <row r="763" customFormat="false" ht="12.75" hidden="false" customHeight="false" outlineLevel="0" collapsed="false">
      <c r="N763" s="5"/>
    </row>
    <row r="764" customFormat="false" ht="12.75" hidden="false" customHeight="false" outlineLevel="0" collapsed="false">
      <c r="N764" s="5"/>
    </row>
    <row r="765" customFormat="false" ht="12.75" hidden="false" customHeight="false" outlineLevel="0" collapsed="false">
      <c r="N765" s="5"/>
    </row>
    <row r="766" customFormat="false" ht="12.75" hidden="false" customHeight="false" outlineLevel="0" collapsed="false">
      <c r="N766" s="5"/>
    </row>
    <row r="767" customFormat="false" ht="12.75" hidden="false" customHeight="false" outlineLevel="0" collapsed="false">
      <c r="N767" s="5"/>
    </row>
    <row r="768" customFormat="false" ht="12.75" hidden="false" customHeight="false" outlineLevel="0" collapsed="false">
      <c r="N768" s="5"/>
    </row>
    <row r="769" customFormat="false" ht="12.75" hidden="false" customHeight="false" outlineLevel="0" collapsed="false">
      <c r="N769" s="5"/>
    </row>
    <row r="770" customFormat="false" ht="12.75" hidden="false" customHeight="false" outlineLevel="0" collapsed="false">
      <c r="N770" s="5"/>
    </row>
    <row r="771" customFormat="false" ht="12.75" hidden="false" customHeight="false" outlineLevel="0" collapsed="false">
      <c r="N771" s="5"/>
    </row>
    <row r="772" customFormat="false" ht="12.75" hidden="false" customHeight="false" outlineLevel="0" collapsed="false">
      <c r="N772" s="5"/>
    </row>
    <row r="773" customFormat="false" ht="12.75" hidden="false" customHeight="false" outlineLevel="0" collapsed="false">
      <c r="N773" s="5"/>
    </row>
    <row r="774" customFormat="false" ht="12.75" hidden="false" customHeight="false" outlineLevel="0" collapsed="false">
      <c r="N774" s="5"/>
    </row>
    <row r="775" customFormat="false" ht="12.75" hidden="false" customHeight="false" outlineLevel="0" collapsed="false">
      <c r="N775" s="5"/>
    </row>
    <row r="776" customFormat="false" ht="12.75" hidden="false" customHeight="false" outlineLevel="0" collapsed="false">
      <c r="N776" s="5"/>
    </row>
    <row r="777" customFormat="false" ht="12.75" hidden="false" customHeight="false" outlineLevel="0" collapsed="false">
      <c r="N777" s="5"/>
    </row>
    <row r="778" customFormat="false" ht="12.75" hidden="false" customHeight="false" outlineLevel="0" collapsed="false">
      <c r="N778" s="5"/>
    </row>
    <row r="779" customFormat="false" ht="12.75" hidden="false" customHeight="false" outlineLevel="0" collapsed="false">
      <c r="N779" s="5"/>
    </row>
    <row r="780" customFormat="false" ht="12.75" hidden="false" customHeight="false" outlineLevel="0" collapsed="false">
      <c r="N780" s="5"/>
    </row>
    <row r="781" customFormat="false" ht="12.75" hidden="false" customHeight="false" outlineLevel="0" collapsed="false">
      <c r="N781" s="5"/>
    </row>
    <row r="782" customFormat="false" ht="12.75" hidden="false" customHeight="false" outlineLevel="0" collapsed="false">
      <c r="N782" s="5"/>
    </row>
    <row r="783" customFormat="false" ht="12.75" hidden="false" customHeight="false" outlineLevel="0" collapsed="false">
      <c r="N783" s="5"/>
    </row>
    <row r="784" customFormat="false" ht="12.75" hidden="false" customHeight="false" outlineLevel="0" collapsed="false">
      <c r="N784" s="5"/>
    </row>
    <row r="785" customFormat="false" ht="12.75" hidden="false" customHeight="false" outlineLevel="0" collapsed="false">
      <c r="N785" s="5"/>
    </row>
    <row r="786" customFormat="false" ht="12.75" hidden="false" customHeight="false" outlineLevel="0" collapsed="false">
      <c r="N786" s="5"/>
    </row>
    <row r="787" customFormat="false" ht="12.75" hidden="false" customHeight="false" outlineLevel="0" collapsed="false">
      <c r="N787" s="5"/>
    </row>
    <row r="788" customFormat="false" ht="12.75" hidden="false" customHeight="false" outlineLevel="0" collapsed="false">
      <c r="N788" s="5"/>
    </row>
    <row r="789" customFormat="false" ht="12.75" hidden="false" customHeight="false" outlineLevel="0" collapsed="false">
      <c r="N789" s="5"/>
    </row>
    <row r="790" customFormat="false" ht="12.75" hidden="false" customHeight="false" outlineLevel="0" collapsed="false">
      <c r="N790" s="5"/>
    </row>
    <row r="791" customFormat="false" ht="12.75" hidden="false" customHeight="false" outlineLevel="0" collapsed="false">
      <c r="N791" s="5"/>
    </row>
    <row r="792" customFormat="false" ht="12.75" hidden="false" customHeight="false" outlineLevel="0" collapsed="false">
      <c r="N792" s="5"/>
    </row>
    <row r="793" customFormat="false" ht="12.75" hidden="false" customHeight="false" outlineLevel="0" collapsed="false">
      <c r="N793" s="5"/>
    </row>
    <row r="794" customFormat="false" ht="12.75" hidden="false" customHeight="false" outlineLevel="0" collapsed="false">
      <c r="N794" s="5"/>
    </row>
    <row r="795" customFormat="false" ht="12.75" hidden="false" customHeight="false" outlineLevel="0" collapsed="false">
      <c r="N795" s="5"/>
    </row>
    <row r="796" customFormat="false" ht="12.75" hidden="false" customHeight="false" outlineLevel="0" collapsed="false">
      <c r="N796" s="5"/>
    </row>
    <row r="797" customFormat="false" ht="12.75" hidden="false" customHeight="false" outlineLevel="0" collapsed="false">
      <c r="N797" s="5"/>
    </row>
    <row r="798" customFormat="false" ht="12.75" hidden="false" customHeight="false" outlineLevel="0" collapsed="false">
      <c r="N798" s="5"/>
    </row>
    <row r="799" customFormat="false" ht="12.75" hidden="false" customHeight="false" outlineLevel="0" collapsed="false">
      <c r="N799" s="5"/>
    </row>
    <row r="800" customFormat="false" ht="12.75" hidden="false" customHeight="false" outlineLevel="0" collapsed="false">
      <c r="N800" s="5"/>
    </row>
    <row r="801" customFormat="false" ht="12.75" hidden="false" customHeight="false" outlineLevel="0" collapsed="false">
      <c r="N801" s="5"/>
    </row>
    <row r="802" customFormat="false" ht="12.75" hidden="false" customHeight="false" outlineLevel="0" collapsed="false">
      <c r="N802" s="5"/>
    </row>
    <row r="803" customFormat="false" ht="12.75" hidden="false" customHeight="false" outlineLevel="0" collapsed="false">
      <c r="N803" s="5"/>
    </row>
    <row r="804" customFormat="false" ht="12.75" hidden="false" customHeight="false" outlineLevel="0" collapsed="false">
      <c r="N804" s="5"/>
    </row>
    <row r="805" customFormat="false" ht="12.75" hidden="false" customHeight="false" outlineLevel="0" collapsed="false">
      <c r="N805" s="5"/>
    </row>
    <row r="806" customFormat="false" ht="12.75" hidden="false" customHeight="false" outlineLevel="0" collapsed="false">
      <c r="N806" s="5"/>
    </row>
    <row r="807" customFormat="false" ht="12.75" hidden="false" customHeight="false" outlineLevel="0" collapsed="false">
      <c r="N807" s="5"/>
    </row>
    <row r="808" customFormat="false" ht="12.75" hidden="false" customHeight="false" outlineLevel="0" collapsed="false">
      <c r="N808" s="5"/>
    </row>
    <row r="809" customFormat="false" ht="12.75" hidden="false" customHeight="false" outlineLevel="0" collapsed="false">
      <c r="N809" s="5"/>
    </row>
    <row r="810" customFormat="false" ht="12.75" hidden="false" customHeight="false" outlineLevel="0" collapsed="false">
      <c r="N810" s="5"/>
    </row>
    <row r="811" customFormat="false" ht="12.75" hidden="false" customHeight="false" outlineLevel="0" collapsed="false">
      <c r="N811" s="5"/>
    </row>
    <row r="812" customFormat="false" ht="12.75" hidden="false" customHeight="false" outlineLevel="0" collapsed="false">
      <c r="N812" s="5"/>
    </row>
    <row r="813" customFormat="false" ht="12.75" hidden="false" customHeight="false" outlineLevel="0" collapsed="false">
      <c r="N813" s="5"/>
    </row>
    <row r="814" customFormat="false" ht="12.75" hidden="false" customHeight="false" outlineLevel="0" collapsed="false">
      <c r="N814" s="5"/>
    </row>
    <row r="815" customFormat="false" ht="12.75" hidden="false" customHeight="false" outlineLevel="0" collapsed="false">
      <c r="N815" s="5"/>
    </row>
    <row r="816" customFormat="false" ht="12.75" hidden="false" customHeight="false" outlineLevel="0" collapsed="false">
      <c r="N816" s="5"/>
    </row>
    <row r="817" customFormat="false" ht="12.75" hidden="false" customHeight="false" outlineLevel="0" collapsed="false">
      <c r="N817" s="5"/>
    </row>
    <row r="818" customFormat="false" ht="12.75" hidden="false" customHeight="false" outlineLevel="0" collapsed="false">
      <c r="N818" s="5"/>
    </row>
    <row r="819" customFormat="false" ht="12.75" hidden="false" customHeight="false" outlineLevel="0" collapsed="false">
      <c r="N819" s="5"/>
    </row>
    <row r="820" customFormat="false" ht="12.75" hidden="false" customHeight="false" outlineLevel="0" collapsed="false">
      <c r="N820" s="5"/>
    </row>
    <row r="821" customFormat="false" ht="12.75" hidden="false" customHeight="false" outlineLevel="0" collapsed="false">
      <c r="N821" s="5"/>
    </row>
    <row r="822" customFormat="false" ht="12.75" hidden="false" customHeight="false" outlineLevel="0" collapsed="false">
      <c r="N822" s="5"/>
    </row>
    <row r="823" customFormat="false" ht="12.75" hidden="false" customHeight="false" outlineLevel="0" collapsed="false">
      <c r="N823" s="5"/>
    </row>
    <row r="824" customFormat="false" ht="12.75" hidden="false" customHeight="false" outlineLevel="0" collapsed="false">
      <c r="N824" s="5"/>
    </row>
    <row r="825" customFormat="false" ht="12.75" hidden="false" customHeight="false" outlineLevel="0" collapsed="false">
      <c r="N825" s="5"/>
    </row>
    <row r="826" customFormat="false" ht="12.75" hidden="false" customHeight="false" outlineLevel="0" collapsed="false">
      <c r="N826" s="5"/>
    </row>
    <row r="827" customFormat="false" ht="12.75" hidden="false" customHeight="false" outlineLevel="0" collapsed="false">
      <c r="N827" s="5"/>
    </row>
    <row r="828" customFormat="false" ht="12.75" hidden="false" customHeight="false" outlineLevel="0" collapsed="false">
      <c r="N828" s="5"/>
    </row>
    <row r="829" customFormat="false" ht="12.75" hidden="false" customHeight="false" outlineLevel="0" collapsed="false">
      <c r="N829" s="5"/>
    </row>
    <row r="830" customFormat="false" ht="12.75" hidden="false" customHeight="false" outlineLevel="0" collapsed="false">
      <c r="N830" s="5"/>
    </row>
    <row r="831" customFormat="false" ht="12.75" hidden="false" customHeight="false" outlineLevel="0" collapsed="false">
      <c r="N831" s="5"/>
    </row>
    <row r="832" customFormat="false" ht="12.75" hidden="false" customHeight="false" outlineLevel="0" collapsed="false">
      <c r="N832" s="5"/>
    </row>
    <row r="833" customFormat="false" ht="12.75" hidden="false" customHeight="false" outlineLevel="0" collapsed="false">
      <c r="N833" s="5"/>
    </row>
    <row r="834" customFormat="false" ht="12.75" hidden="false" customHeight="false" outlineLevel="0" collapsed="false">
      <c r="N834" s="5"/>
    </row>
    <row r="835" customFormat="false" ht="12.75" hidden="false" customHeight="false" outlineLevel="0" collapsed="false">
      <c r="N835" s="5"/>
    </row>
    <row r="836" customFormat="false" ht="12.75" hidden="false" customHeight="false" outlineLevel="0" collapsed="false">
      <c r="N836" s="5"/>
    </row>
    <row r="837" customFormat="false" ht="12.75" hidden="false" customHeight="false" outlineLevel="0" collapsed="false">
      <c r="N837" s="5"/>
    </row>
    <row r="838" customFormat="false" ht="12.75" hidden="false" customHeight="false" outlineLevel="0" collapsed="false">
      <c r="N838" s="5"/>
    </row>
    <row r="839" customFormat="false" ht="12.75" hidden="false" customHeight="false" outlineLevel="0" collapsed="false">
      <c r="N839" s="5"/>
    </row>
    <row r="840" customFormat="false" ht="12.75" hidden="false" customHeight="false" outlineLevel="0" collapsed="false">
      <c r="N840" s="5"/>
    </row>
    <row r="841" customFormat="false" ht="12.75" hidden="false" customHeight="false" outlineLevel="0" collapsed="false">
      <c r="N841" s="5"/>
    </row>
    <row r="842" customFormat="false" ht="12.75" hidden="false" customHeight="false" outlineLevel="0" collapsed="false">
      <c r="N842" s="5"/>
    </row>
    <row r="843" customFormat="false" ht="12.75" hidden="false" customHeight="false" outlineLevel="0" collapsed="false">
      <c r="N843" s="5"/>
    </row>
    <row r="844" customFormat="false" ht="12.75" hidden="false" customHeight="false" outlineLevel="0" collapsed="false">
      <c r="N844" s="5"/>
    </row>
    <row r="845" customFormat="false" ht="12.75" hidden="false" customHeight="false" outlineLevel="0" collapsed="false">
      <c r="N845" s="5"/>
    </row>
    <row r="846" customFormat="false" ht="12.75" hidden="false" customHeight="false" outlineLevel="0" collapsed="false">
      <c r="N846" s="5"/>
    </row>
    <row r="847" customFormat="false" ht="12.75" hidden="false" customHeight="false" outlineLevel="0" collapsed="false">
      <c r="N847" s="5"/>
    </row>
    <row r="848" customFormat="false" ht="12.75" hidden="false" customHeight="false" outlineLevel="0" collapsed="false">
      <c r="N848" s="5"/>
    </row>
    <row r="849" customFormat="false" ht="12.75" hidden="false" customHeight="false" outlineLevel="0" collapsed="false">
      <c r="N849" s="5"/>
    </row>
    <row r="850" customFormat="false" ht="12.75" hidden="false" customHeight="false" outlineLevel="0" collapsed="false">
      <c r="N850" s="5"/>
    </row>
    <row r="851" customFormat="false" ht="12.75" hidden="false" customHeight="false" outlineLevel="0" collapsed="false">
      <c r="N851" s="5"/>
    </row>
    <row r="852" customFormat="false" ht="12.75" hidden="false" customHeight="false" outlineLevel="0" collapsed="false">
      <c r="N852" s="5"/>
    </row>
    <row r="853" customFormat="false" ht="12.75" hidden="false" customHeight="false" outlineLevel="0" collapsed="false">
      <c r="N853" s="5"/>
    </row>
    <row r="854" customFormat="false" ht="12.75" hidden="false" customHeight="false" outlineLevel="0" collapsed="false">
      <c r="N854" s="5"/>
    </row>
    <row r="855" customFormat="false" ht="12.75" hidden="false" customHeight="false" outlineLevel="0" collapsed="false">
      <c r="N855" s="5"/>
    </row>
    <row r="856" customFormat="false" ht="12.75" hidden="false" customHeight="false" outlineLevel="0" collapsed="false">
      <c r="N856" s="5"/>
    </row>
    <row r="857" customFormat="false" ht="12.75" hidden="false" customHeight="false" outlineLevel="0" collapsed="false">
      <c r="N857" s="5"/>
    </row>
    <row r="858" customFormat="false" ht="12.75" hidden="false" customHeight="false" outlineLevel="0" collapsed="false">
      <c r="N858" s="5"/>
    </row>
    <row r="859" customFormat="false" ht="12.75" hidden="false" customHeight="false" outlineLevel="0" collapsed="false">
      <c r="N859" s="5"/>
    </row>
    <row r="860" customFormat="false" ht="12.75" hidden="false" customHeight="false" outlineLevel="0" collapsed="false">
      <c r="N860" s="5"/>
    </row>
    <row r="861" customFormat="false" ht="12.75" hidden="false" customHeight="false" outlineLevel="0" collapsed="false">
      <c r="N861" s="5"/>
    </row>
    <row r="862" customFormat="false" ht="12.75" hidden="false" customHeight="false" outlineLevel="0" collapsed="false">
      <c r="N862" s="5"/>
    </row>
    <row r="863" customFormat="false" ht="12.75" hidden="false" customHeight="false" outlineLevel="0" collapsed="false">
      <c r="N863" s="5"/>
    </row>
    <row r="864" customFormat="false" ht="12.75" hidden="false" customHeight="false" outlineLevel="0" collapsed="false">
      <c r="N864" s="5"/>
    </row>
    <row r="865" customFormat="false" ht="12.75" hidden="false" customHeight="false" outlineLevel="0" collapsed="false">
      <c r="N865" s="5"/>
    </row>
    <row r="866" customFormat="false" ht="12.75" hidden="false" customHeight="false" outlineLevel="0" collapsed="false">
      <c r="N866" s="5"/>
    </row>
    <row r="867" customFormat="false" ht="12.75" hidden="false" customHeight="false" outlineLevel="0" collapsed="false">
      <c r="N867" s="5"/>
    </row>
    <row r="868" customFormat="false" ht="12.75" hidden="false" customHeight="false" outlineLevel="0" collapsed="false">
      <c r="N868" s="5"/>
    </row>
    <row r="869" customFormat="false" ht="12.75" hidden="false" customHeight="false" outlineLevel="0" collapsed="false">
      <c r="N869" s="5"/>
    </row>
    <row r="870" customFormat="false" ht="12.75" hidden="false" customHeight="false" outlineLevel="0" collapsed="false">
      <c r="N870" s="5"/>
    </row>
    <row r="871" customFormat="false" ht="12.75" hidden="false" customHeight="false" outlineLevel="0" collapsed="false">
      <c r="N871" s="5"/>
    </row>
    <row r="872" customFormat="false" ht="12.75" hidden="false" customHeight="false" outlineLevel="0" collapsed="false">
      <c r="N872" s="5"/>
    </row>
    <row r="873" customFormat="false" ht="12.75" hidden="false" customHeight="false" outlineLevel="0" collapsed="false">
      <c r="N873" s="5"/>
    </row>
    <row r="874" customFormat="false" ht="12.75" hidden="false" customHeight="false" outlineLevel="0" collapsed="false">
      <c r="N874" s="5"/>
    </row>
    <row r="875" customFormat="false" ht="12.75" hidden="false" customHeight="false" outlineLevel="0" collapsed="false">
      <c r="N875" s="5"/>
    </row>
    <row r="876" customFormat="false" ht="12.75" hidden="false" customHeight="false" outlineLevel="0" collapsed="false">
      <c r="N876" s="5"/>
    </row>
    <row r="877" customFormat="false" ht="12.75" hidden="false" customHeight="false" outlineLevel="0" collapsed="false">
      <c r="N877" s="5"/>
    </row>
    <row r="878" customFormat="false" ht="12.75" hidden="false" customHeight="false" outlineLevel="0" collapsed="false">
      <c r="N878" s="5"/>
    </row>
    <row r="879" customFormat="false" ht="12.75" hidden="false" customHeight="false" outlineLevel="0" collapsed="false">
      <c r="N879" s="5"/>
    </row>
    <row r="880" customFormat="false" ht="12.75" hidden="false" customHeight="false" outlineLevel="0" collapsed="false">
      <c r="N880" s="5"/>
    </row>
    <row r="881" customFormat="false" ht="12.75" hidden="false" customHeight="false" outlineLevel="0" collapsed="false">
      <c r="N881" s="5"/>
    </row>
    <row r="882" customFormat="false" ht="12.75" hidden="false" customHeight="false" outlineLevel="0" collapsed="false">
      <c r="N882" s="5"/>
    </row>
    <row r="883" customFormat="false" ht="12.75" hidden="false" customHeight="false" outlineLevel="0" collapsed="false">
      <c r="N883" s="5"/>
    </row>
    <row r="884" customFormat="false" ht="12.75" hidden="false" customHeight="false" outlineLevel="0" collapsed="false">
      <c r="N884" s="5"/>
    </row>
    <row r="885" customFormat="false" ht="12.75" hidden="false" customHeight="false" outlineLevel="0" collapsed="false">
      <c r="N885" s="5"/>
    </row>
    <row r="886" customFormat="false" ht="12.75" hidden="false" customHeight="false" outlineLevel="0" collapsed="false">
      <c r="N886" s="5"/>
    </row>
    <row r="887" customFormat="false" ht="12.75" hidden="false" customHeight="false" outlineLevel="0" collapsed="false">
      <c r="N887" s="5"/>
    </row>
    <row r="888" customFormat="false" ht="12.75" hidden="false" customHeight="false" outlineLevel="0" collapsed="false">
      <c r="N888" s="5"/>
    </row>
    <row r="889" customFormat="false" ht="12.75" hidden="false" customHeight="false" outlineLevel="0" collapsed="false">
      <c r="N889" s="5"/>
    </row>
    <row r="890" customFormat="false" ht="12.75" hidden="false" customHeight="false" outlineLevel="0" collapsed="false">
      <c r="N890" s="5"/>
    </row>
    <row r="891" customFormat="false" ht="12.75" hidden="false" customHeight="false" outlineLevel="0" collapsed="false">
      <c r="N891" s="5"/>
    </row>
    <row r="892" customFormat="false" ht="12.75" hidden="false" customHeight="false" outlineLevel="0" collapsed="false">
      <c r="N892" s="5"/>
    </row>
    <row r="893" customFormat="false" ht="12.75" hidden="false" customHeight="false" outlineLevel="0" collapsed="false">
      <c r="N893" s="5"/>
    </row>
    <row r="894" customFormat="false" ht="12.75" hidden="false" customHeight="false" outlineLevel="0" collapsed="false">
      <c r="N894" s="5"/>
    </row>
    <row r="895" customFormat="false" ht="12.75" hidden="false" customHeight="false" outlineLevel="0" collapsed="false">
      <c r="N895" s="5"/>
    </row>
    <row r="896" customFormat="false" ht="12.75" hidden="false" customHeight="false" outlineLevel="0" collapsed="false">
      <c r="N896" s="5"/>
    </row>
    <row r="897" customFormat="false" ht="12.75" hidden="false" customHeight="false" outlineLevel="0" collapsed="false">
      <c r="N897" s="5"/>
    </row>
    <row r="898" customFormat="false" ht="12.75" hidden="false" customHeight="false" outlineLevel="0" collapsed="false">
      <c r="N898" s="5"/>
    </row>
    <row r="899" customFormat="false" ht="12.75" hidden="false" customHeight="false" outlineLevel="0" collapsed="false">
      <c r="N899" s="5"/>
    </row>
    <row r="900" customFormat="false" ht="12.75" hidden="false" customHeight="false" outlineLevel="0" collapsed="false">
      <c r="N900" s="5"/>
    </row>
    <row r="901" customFormat="false" ht="12.75" hidden="false" customHeight="false" outlineLevel="0" collapsed="false">
      <c r="N901" s="5"/>
    </row>
    <row r="902" customFormat="false" ht="12.75" hidden="false" customHeight="false" outlineLevel="0" collapsed="false">
      <c r="N902" s="5"/>
    </row>
    <row r="903" customFormat="false" ht="12.75" hidden="false" customHeight="false" outlineLevel="0" collapsed="false">
      <c r="N903" s="5"/>
    </row>
    <row r="904" customFormat="false" ht="12.75" hidden="false" customHeight="false" outlineLevel="0" collapsed="false">
      <c r="N904" s="5"/>
    </row>
    <row r="905" customFormat="false" ht="12.75" hidden="false" customHeight="false" outlineLevel="0" collapsed="false">
      <c r="N905" s="5"/>
    </row>
    <row r="906" customFormat="false" ht="12.75" hidden="false" customHeight="false" outlineLevel="0" collapsed="false">
      <c r="N906" s="5"/>
    </row>
    <row r="907" customFormat="false" ht="12.75" hidden="false" customHeight="false" outlineLevel="0" collapsed="false">
      <c r="N907" s="5"/>
    </row>
    <row r="908" customFormat="false" ht="12.75" hidden="false" customHeight="false" outlineLevel="0" collapsed="false">
      <c r="N908" s="5"/>
    </row>
    <row r="909" customFormat="false" ht="12.75" hidden="false" customHeight="false" outlineLevel="0" collapsed="false">
      <c r="N909" s="5"/>
    </row>
    <row r="910" customFormat="false" ht="12.75" hidden="false" customHeight="false" outlineLevel="0" collapsed="false">
      <c r="N910" s="5"/>
    </row>
    <row r="911" customFormat="false" ht="12.75" hidden="false" customHeight="false" outlineLevel="0" collapsed="false">
      <c r="N911" s="5"/>
    </row>
    <row r="912" customFormat="false" ht="12.75" hidden="false" customHeight="false" outlineLevel="0" collapsed="false">
      <c r="N912" s="5"/>
    </row>
    <row r="913" customFormat="false" ht="12.75" hidden="false" customHeight="false" outlineLevel="0" collapsed="false">
      <c r="N913" s="5"/>
    </row>
    <row r="914" customFormat="false" ht="12.75" hidden="false" customHeight="false" outlineLevel="0" collapsed="false">
      <c r="N914" s="5"/>
    </row>
    <row r="915" customFormat="false" ht="12.75" hidden="false" customHeight="false" outlineLevel="0" collapsed="false">
      <c r="N915" s="5"/>
    </row>
    <row r="916" customFormat="false" ht="12.75" hidden="false" customHeight="false" outlineLevel="0" collapsed="false">
      <c r="N916" s="5"/>
    </row>
    <row r="917" customFormat="false" ht="12.75" hidden="false" customHeight="false" outlineLevel="0" collapsed="false">
      <c r="N917" s="5"/>
    </row>
    <row r="918" customFormat="false" ht="12.75" hidden="false" customHeight="false" outlineLevel="0" collapsed="false">
      <c r="N918" s="5"/>
    </row>
    <row r="919" customFormat="false" ht="12.75" hidden="false" customHeight="false" outlineLevel="0" collapsed="false">
      <c r="N919" s="5"/>
    </row>
    <row r="920" customFormat="false" ht="12.75" hidden="false" customHeight="false" outlineLevel="0" collapsed="false">
      <c r="N920" s="5"/>
    </row>
    <row r="921" customFormat="false" ht="12.75" hidden="false" customHeight="false" outlineLevel="0" collapsed="false">
      <c r="N921" s="5"/>
    </row>
    <row r="922" customFormat="false" ht="12.75" hidden="false" customHeight="false" outlineLevel="0" collapsed="false">
      <c r="N922" s="5"/>
    </row>
    <row r="923" customFormat="false" ht="12.75" hidden="false" customHeight="false" outlineLevel="0" collapsed="false">
      <c r="N923" s="5"/>
    </row>
    <row r="924" customFormat="false" ht="12.75" hidden="false" customHeight="false" outlineLevel="0" collapsed="false">
      <c r="N924" s="5"/>
    </row>
    <row r="925" customFormat="false" ht="12.75" hidden="false" customHeight="false" outlineLevel="0" collapsed="false">
      <c r="N925" s="5"/>
    </row>
    <row r="926" customFormat="false" ht="12.75" hidden="false" customHeight="false" outlineLevel="0" collapsed="false">
      <c r="N926" s="5"/>
    </row>
    <row r="927" customFormat="false" ht="12.75" hidden="false" customHeight="false" outlineLevel="0" collapsed="false">
      <c r="N927" s="5"/>
    </row>
    <row r="928" customFormat="false" ht="12.75" hidden="false" customHeight="false" outlineLevel="0" collapsed="false">
      <c r="N928" s="5"/>
    </row>
    <row r="929" customFormat="false" ht="12.75" hidden="false" customHeight="false" outlineLevel="0" collapsed="false">
      <c r="N929" s="5"/>
    </row>
    <row r="930" customFormat="false" ht="12.75" hidden="false" customHeight="false" outlineLevel="0" collapsed="false">
      <c r="N930" s="5"/>
    </row>
    <row r="931" customFormat="false" ht="12.75" hidden="false" customHeight="false" outlineLevel="0" collapsed="false">
      <c r="N931" s="5"/>
    </row>
    <row r="932" customFormat="false" ht="12.75" hidden="false" customHeight="false" outlineLevel="0" collapsed="false">
      <c r="N932" s="5"/>
    </row>
    <row r="933" customFormat="false" ht="12.75" hidden="false" customHeight="false" outlineLevel="0" collapsed="false">
      <c r="N933" s="5"/>
    </row>
    <row r="934" customFormat="false" ht="12.75" hidden="false" customHeight="false" outlineLevel="0" collapsed="false">
      <c r="N934" s="5"/>
    </row>
    <row r="935" customFormat="false" ht="12.75" hidden="false" customHeight="false" outlineLevel="0" collapsed="false">
      <c r="N935" s="5"/>
    </row>
    <row r="936" customFormat="false" ht="12.75" hidden="false" customHeight="false" outlineLevel="0" collapsed="false">
      <c r="N936" s="5"/>
    </row>
    <row r="937" customFormat="false" ht="12.75" hidden="false" customHeight="false" outlineLevel="0" collapsed="false">
      <c r="N937" s="5"/>
    </row>
    <row r="938" customFormat="false" ht="12.75" hidden="false" customHeight="false" outlineLevel="0" collapsed="false">
      <c r="N938" s="5"/>
    </row>
    <row r="939" customFormat="false" ht="12.75" hidden="false" customHeight="false" outlineLevel="0" collapsed="false">
      <c r="N939" s="5"/>
    </row>
    <row r="940" customFormat="false" ht="12.75" hidden="false" customHeight="false" outlineLevel="0" collapsed="false">
      <c r="N940" s="5"/>
    </row>
    <row r="941" customFormat="false" ht="12.75" hidden="false" customHeight="false" outlineLevel="0" collapsed="false">
      <c r="N941" s="5"/>
    </row>
    <row r="942" customFormat="false" ht="12.75" hidden="false" customHeight="false" outlineLevel="0" collapsed="false">
      <c r="N942" s="5"/>
    </row>
    <row r="943" customFormat="false" ht="12.75" hidden="false" customHeight="false" outlineLevel="0" collapsed="false">
      <c r="N943" s="5"/>
    </row>
    <row r="944" customFormat="false" ht="12.75" hidden="false" customHeight="false" outlineLevel="0" collapsed="false">
      <c r="N944" s="5"/>
    </row>
    <row r="945" customFormat="false" ht="12.75" hidden="false" customHeight="false" outlineLevel="0" collapsed="false">
      <c r="N945" s="5"/>
    </row>
    <row r="946" customFormat="false" ht="12.75" hidden="false" customHeight="false" outlineLevel="0" collapsed="false">
      <c r="N946" s="5"/>
    </row>
    <row r="947" customFormat="false" ht="12.75" hidden="false" customHeight="false" outlineLevel="0" collapsed="false">
      <c r="N947" s="5"/>
    </row>
    <row r="948" customFormat="false" ht="12.75" hidden="false" customHeight="false" outlineLevel="0" collapsed="false">
      <c r="N948" s="5"/>
    </row>
    <row r="949" customFormat="false" ht="12.75" hidden="false" customHeight="false" outlineLevel="0" collapsed="false">
      <c r="N949" s="5"/>
    </row>
    <row r="950" customFormat="false" ht="12.75" hidden="false" customHeight="false" outlineLevel="0" collapsed="false">
      <c r="N950" s="5"/>
    </row>
    <row r="951" customFormat="false" ht="12.75" hidden="false" customHeight="false" outlineLevel="0" collapsed="false">
      <c r="N951" s="5"/>
    </row>
    <row r="952" customFormat="false" ht="12.75" hidden="false" customHeight="false" outlineLevel="0" collapsed="false">
      <c r="N952" s="5"/>
    </row>
    <row r="953" customFormat="false" ht="12.75" hidden="false" customHeight="false" outlineLevel="0" collapsed="false">
      <c r="N953" s="5"/>
    </row>
    <row r="954" customFormat="false" ht="12.75" hidden="false" customHeight="false" outlineLevel="0" collapsed="false">
      <c r="N954" s="5"/>
    </row>
    <row r="955" customFormat="false" ht="12.75" hidden="false" customHeight="false" outlineLevel="0" collapsed="false">
      <c r="N955" s="5"/>
    </row>
    <row r="956" customFormat="false" ht="12.75" hidden="false" customHeight="false" outlineLevel="0" collapsed="false">
      <c r="N956" s="5"/>
    </row>
    <row r="957" customFormat="false" ht="12.75" hidden="false" customHeight="false" outlineLevel="0" collapsed="false">
      <c r="N957" s="5"/>
    </row>
    <row r="958" customFormat="false" ht="12.75" hidden="false" customHeight="false" outlineLevel="0" collapsed="false">
      <c r="N958" s="5"/>
    </row>
    <row r="959" customFormat="false" ht="12.75" hidden="false" customHeight="false" outlineLevel="0" collapsed="false">
      <c r="N959" s="5"/>
    </row>
    <row r="960" customFormat="false" ht="12.75" hidden="false" customHeight="false" outlineLevel="0" collapsed="false">
      <c r="N960" s="5"/>
    </row>
    <row r="961" customFormat="false" ht="12.75" hidden="false" customHeight="false" outlineLevel="0" collapsed="false">
      <c r="N961" s="5"/>
    </row>
    <row r="962" customFormat="false" ht="12.75" hidden="false" customHeight="false" outlineLevel="0" collapsed="false">
      <c r="N962" s="5"/>
    </row>
    <row r="963" customFormat="false" ht="12.75" hidden="false" customHeight="false" outlineLevel="0" collapsed="false">
      <c r="N963" s="5"/>
    </row>
    <row r="964" customFormat="false" ht="12.75" hidden="false" customHeight="false" outlineLevel="0" collapsed="false">
      <c r="N964" s="5"/>
    </row>
    <row r="965" customFormat="false" ht="12.75" hidden="false" customHeight="false" outlineLevel="0" collapsed="false">
      <c r="N965" s="5"/>
    </row>
    <row r="966" customFormat="false" ht="12.75" hidden="false" customHeight="false" outlineLevel="0" collapsed="false">
      <c r="N966" s="5"/>
    </row>
    <row r="967" customFormat="false" ht="12.75" hidden="false" customHeight="false" outlineLevel="0" collapsed="false">
      <c r="N967" s="5"/>
    </row>
    <row r="968" customFormat="false" ht="12.75" hidden="false" customHeight="false" outlineLevel="0" collapsed="false">
      <c r="N968" s="5"/>
    </row>
    <row r="969" customFormat="false" ht="12.75" hidden="false" customHeight="false" outlineLevel="0" collapsed="false">
      <c r="N969" s="5"/>
    </row>
    <row r="970" customFormat="false" ht="12.75" hidden="false" customHeight="false" outlineLevel="0" collapsed="false">
      <c r="N970" s="5"/>
    </row>
    <row r="971" customFormat="false" ht="12.75" hidden="false" customHeight="false" outlineLevel="0" collapsed="false">
      <c r="N971" s="5"/>
    </row>
    <row r="972" customFormat="false" ht="12.75" hidden="false" customHeight="false" outlineLevel="0" collapsed="false">
      <c r="N972" s="5"/>
    </row>
    <row r="973" customFormat="false" ht="12.75" hidden="false" customHeight="false" outlineLevel="0" collapsed="false">
      <c r="N973" s="5"/>
    </row>
    <row r="974" customFormat="false" ht="12.75" hidden="false" customHeight="false" outlineLevel="0" collapsed="false">
      <c r="N974" s="5"/>
    </row>
    <row r="975" customFormat="false" ht="12.75" hidden="false" customHeight="false" outlineLevel="0" collapsed="false">
      <c r="N975" s="5"/>
    </row>
    <row r="976" customFormat="false" ht="12.75" hidden="false" customHeight="false" outlineLevel="0" collapsed="false">
      <c r="N976" s="5"/>
    </row>
    <row r="977" customFormat="false" ht="12.75" hidden="false" customHeight="false" outlineLevel="0" collapsed="false">
      <c r="N977" s="5"/>
    </row>
    <row r="978" customFormat="false" ht="12.75" hidden="false" customHeight="false" outlineLevel="0" collapsed="false">
      <c r="N978" s="5"/>
    </row>
    <row r="979" customFormat="false" ht="12.75" hidden="false" customHeight="false" outlineLevel="0" collapsed="false">
      <c r="N979" s="5"/>
    </row>
    <row r="980" customFormat="false" ht="12.75" hidden="false" customHeight="false" outlineLevel="0" collapsed="false">
      <c r="N980" s="5"/>
    </row>
    <row r="981" customFormat="false" ht="12.75" hidden="false" customHeight="false" outlineLevel="0" collapsed="false">
      <c r="N981" s="5"/>
    </row>
    <row r="982" customFormat="false" ht="12.75" hidden="false" customHeight="false" outlineLevel="0" collapsed="false">
      <c r="N982" s="5"/>
    </row>
    <row r="983" customFormat="false" ht="12.75" hidden="false" customHeight="false" outlineLevel="0" collapsed="false">
      <c r="N983" s="5"/>
    </row>
    <row r="984" customFormat="false" ht="12.75" hidden="false" customHeight="false" outlineLevel="0" collapsed="false">
      <c r="N984" s="5"/>
    </row>
    <row r="985" customFormat="false" ht="12.75" hidden="false" customHeight="false" outlineLevel="0" collapsed="false">
      <c r="N985" s="5"/>
    </row>
    <row r="986" customFormat="false" ht="12.75" hidden="false" customHeight="false" outlineLevel="0" collapsed="false">
      <c r="N986" s="5"/>
    </row>
    <row r="987" customFormat="false" ht="12.75" hidden="false" customHeight="false" outlineLevel="0" collapsed="false">
      <c r="N987" s="5"/>
    </row>
    <row r="988" customFormat="false" ht="12.75" hidden="false" customHeight="false" outlineLevel="0" collapsed="false">
      <c r="N988" s="5"/>
    </row>
    <row r="989" customFormat="false" ht="12.75" hidden="false" customHeight="false" outlineLevel="0" collapsed="false">
      <c r="N989" s="5"/>
    </row>
    <row r="990" customFormat="false" ht="12.75" hidden="false" customHeight="false" outlineLevel="0" collapsed="false">
      <c r="N990" s="5"/>
    </row>
    <row r="991" customFormat="false" ht="12.75" hidden="false" customHeight="false" outlineLevel="0" collapsed="false">
      <c r="N991" s="5"/>
    </row>
    <row r="992" customFormat="false" ht="12.75" hidden="false" customHeight="false" outlineLevel="0" collapsed="false">
      <c r="N992" s="5"/>
    </row>
    <row r="993" customFormat="false" ht="12.75" hidden="false" customHeight="false" outlineLevel="0" collapsed="false">
      <c r="N993" s="5"/>
    </row>
    <row r="994" customFormat="false" ht="12.75" hidden="false" customHeight="false" outlineLevel="0" collapsed="false">
      <c r="N994" s="5"/>
    </row>
    <row r="995" customFormat="false" ht="12.75" hidden="false" customHeight="false" outlineLevel="0" collapsed="false">
      <c r="N995" s="5"/>
    </row>
    <row r="996" customFormat="false" ht="12.75" hidden="false" customHeight="false" outlineLevel="0" collapsed="false">
      <c r="N996" s="5"/>
    </row>
    <row r="997" customFormat="false" ht="12.75" hidden="false" customHeight="false" outlineLevel="0" collapsed="false">
      <c r="N997" s="5"/>
    </row>
    <row r="998" customFormat="false" ht="12.75" hidden="false" customHeight="false" outlineLevel="0" collapsed="false">
      <c r="N998" s="5"/>
    </row>
    <row r="999" customFormat="false" ht="12.75" hidden="false" customHeight="false" outlineLevel="0" collapsed="false">
      <c r="N999" s="5"/>
    </row>
    <row r="1000" customFormat="false" ht="12.75" hidden="false" customHeight="false" outlineLevel="0" collapsed="false">
      <c r="N1000" s="5"/>
    </row>
    <row r="1001" customFormat="false" ht="12.75" hidden="false" customHeight="false" outlineLevel="0" collapsed="false">
      <c r="N1001" s="5"/>
    </row>
    <row r="1002" customFormat="false" ht="12.75" hidden="false" customHeight="false" outlineLevel="0" collapsed="false">
      <c r="N1002" s="5"/>
    </row>
    <row r="1003" customFormat="false" ht="12.75" hidden="false" customHeight="false" outlineLevel="0" collapsed="false">
      <c r="N1003" s="5"/>
    </row>
    <row r="1004" customFormat="false" ht="12.75" hidden="false" customHeight="false" outlineLevel="0" collapsed="false">
      <c r="N1004" s="5"/>
    </row>
    <row r="1005" customFormat="false" ht="12.75" hidden="false" customHeight="false" outlineLevel="0" collapsed="false">
      <c r="N1005" s="5"/>
    </row>
    <row r="1006" customFormat="false" ht="12.75" hidden="false" customHeight="false" outlineLevel="0" collapsed="false">
      <c r="N1006" s="5"/>
    </row>
    <row r="1007" customFormat="false" ht="12.75" hidden="false" customHeight="false" outlineLevel="0" collapsed="false">
      <c r="N1007" s="5"/>
    </row>
    <row r="1008" customFormat="false" ht="12.75" hidden="false" customHeight="false" outlineLevel="0" collapsed="false">
      <c r="N1008" s="5"/>
    </row>
    <row r="1009" customFormat="false" ht="12.75" hidden="false" customHeight="false" outlineLevel="0" collapsed="false">
      <c r="N1009" s="5"/>
    </row>
    <row r="1010" customFormat="false" ht="12.75" hidden="false" customHeight="false" outlineLevel="0" collapsed="false">
      <c r="N1010" s="5"/>
    </row>
    <row r="1011" customFormat="false" ht="12.75" hidden="false" customHeight="false" outlineLevel="0" collapsed="false">
      <c r="N1011" s="5"/>
    </row>
    <row r="1012" customFormat="false" ht="12.75" hidden="false" customHeight="false" outlineLevel="0" collapsed="false">
      <c r="N1012" s="5"/>
    </row>
    <row r="1013" customFormat="false" ht="12.75" hidden="false" customHeight="false" outlineLevel="0" collapsed="false">
      <c r="N1013" s="5"/>
    </row>
    <row r="1014" customFormat="false" ht="12.75" hidden="false" customHeight="false" outlineLevel="0" collapsed="false">
      <c r="N1014" s="5"/>
    </row>
    <row r="1015" customFormat="false" ht="12.75" hidden="false" customHeight="false" outlineLevel="0" collapsed="false">
      <c r="N1015" s="5"/>
    </row>
    <row r="1016" customFormat="false" ht="12.75" hidden="false" customHeight="false" outlineLevel="0" collapsed="false">
      <c r="N1016" s="5"/>
    </row>
    <row r="1017" customFormat="false" ht="12.75" hidden="false" customHeight="false" outlineLevel="0" collapsed="false">
      <c r="N1017" s="5"/>
    </row>
    <row r="1018" customFormat="false" ht="12.75" hidden="false" customHeight="false" outlineLevel="0" collapsed="false">
      <c r="N1018" s="5"/>
    </row>
    <row r="1019" customFormat="false" ht="12.75" hidden="false" customHeight="false" outlineLevel="0" collapsed="false">
      <c r="N1019" s="5"/>
    </row>
    <row r="1020" customFormat="false" ht="12.75" hidden="false" customHeight="false" outlineLevel="0" collapsed="false">
      <c r="N1020" s="5"/>
    </row>
    <row r="1021" customFormat="false" ht="12.75" hidden="false" customHeight="false" outlineLevel="0" collapsed="false">
      <c r="N1021" s="5"/>
    </row>
    <row r="1022" customFormat="false" ht="12.75" hidden="false" customHeight="false" outlineLevel="0" collapsed="false">
      <c r="N1022" s="5"/>
    </row>
    <row r="1023" customFormat="false" ht="12.75" hidden="false" customHeight="false" outlineLevel="0" collapsed="false">
      <c r="N1023" s="5"/>
    </row>
    <row r="1024" customFormat="false" ht="12.75" hidden="false" customHeight="false" outlineLevel="0" collapsed="false">
      <c r="N1024" s="5"/>
    </row>
    <row r="1025" customFormat="false" ht="12.75" hidden="false" customHeight="false" outlineLevel="0" collapsed="false">
      <c r="N1025" s="5"/>
    </row>
    <row r="1026" customFormat="false" ht="12.75" hidden="false" customHeight="false" outlineLevel="0" collapsed="false">
      <c r="N1026" s="5"/>
    </row>
    <row r="1027" customFormat="false" ht="12.75" hidden="false" customHeight="false" outlineLevel="0" collapsed="false">
      <c r="N1027" s="5"/>
    </row>
    <row r="1028" customFormat="false" ht="12.75" hidden="false" customHeight="false" outlineLevel="0" collapsed="false">
      <c r="N1028" s="5"/>
    </row>
    <row r="1029" customFormat="false" ht="12.75" hidden="false" customHeight="false" outlineLevel="0" collapsed="false">
      <c r="N1029" s="5"/>
    </row>
    <row r="1030" customFormat="false" ht="12.75" hidden="false" customHeight="false" outlineLevel="0" collapsed="false">
      <c r="N1030" s="5"/>
    </row>
    <row r="1031" customFormat="false" ht="12.75" hidden="false" customHeight="false" outlineLevel="0" collapsed="false">
      <c r="N1031" s="5"/>
    </row>
    <row r="1032" customFormat="false" ht="12.75" hidden="false" customHeight="false" outlineLevel="0" collapsed="false">
      <c r="N1032" s="5"/>
    </row>
    <row r="1033" customFormat="false" ht="12.75" hidden="false" customHeight="false" outlineLevel="0" collapsed="false">
      <c r="N1033" s="5"/>
    </row>
    <row r="1034" customFormat="false" ht="12.75" hidden="false" customHeight="false" outlineLevel="0" collapsed="false">
      <c r="N1034" s="5"/>
    </row>
    <row r="1035" customFormat="false" ht="12.75" hidden="false" customHeight="false" outlineLevel="0" collapsed="false">
      <c r="N1035" s="5"/>
    </row>
    <row r="1036" customFormat="false" ht="12.75" hidden="false" customHeight="false" outlineLevel="0" collapsed="false">
      <c r="N1036" s="5"/>
    </row>
    <row r="1037" customFormat="false" ht="12.75" hidden="false" customHeight="false" outlineLevel="0" collapsed="false">
      <c r="N1037" s="5"/>
    </row>
    <row r="1038" customFormat="false" ht="12.75" hidden="false" customHeight="false" outlineLevel="0" collapsed="false">
      <c r="N1038" s="5"/>
    </row>
    <row r="1039" customFormat="false" ht="12.75" hidden="false" customHeight="false" outlineLevel="0" collapsed="false">
      <c r="N1039" s="5"/>
    </row>
    <row r="1040" customFormat="false" ht="12.75" hidden="false" customHeight="false" outlineLevel="0" collapsed="false">
      <c r="N1040" s="5"/>
    </row>
    <row r="1041" customFormat="false" ht="12.75" hidden="false" customHeight="false" outlineLevel="0" collapsed="false">
      <c r="N1041" s="5"/>
    </row>
    <row r="1042" customFormat="false" ht="12.75" hidden="false" customHeight="false" outlineLevel="0" collapsed="false">
      <c r="N1042" s="5"/>
    </row>
    <row r="1043" customFormat="false" ht="12.75" hidden="false" customHeight="false" outlineLevel="0" collapsed="false">
      <c r="N1043" s="5"/>
    </row>
    <row r="1044" customFormat="false" ht="12.75" hidden="false" customHeight="false" outlineLevel="0" collapsed="false">
      <c r="N1044" s="5"/>
    </row>
    <row r="1045" customFormat="false" ht="12.75" hidden="false" customHeight="false" outlineLevel="0" collapsed="false">
      <c r="N1045" s="5"/>
    </row>
    <row r="1046" customFormat="false" ht="12.75" hidden="false" customHeight="false" outlineLevel="0" collapsed="false">
      <c r="N1046" s="5"/>
    </row>
    <row r="1047" customFormat="false" ht="12.75" hidden="false" customHeight="false" outlineLevel="0" collapsed="false">
      <c r="N1047" s="5"/>
    </row>
    <row r="1048" customFormat="false" ht="12.75" hidden="false" customHeight="false" outlineLevel="0" collapsed="false">
      <c r="N1048" s="5"/>
    </row>
    <row r="1049" customFormat="false" ht="12.75" hidden="false" customHeight="false" outlineLevel="0" collapsed="false">
      <c r="N1049" s="5"/>
    </row>
    <row r="1050" customFormat="false" ht="12.75" hidden="false" customHeight="false" outlineLevel="0" collapsed="false">
      <c r="N1050" s="5"/>
    </row>
    <row r="1051" customFormat="false" ht="12.75" hidden="false" customHeight="false" outlineLevel="0" collapsed="false">
      <c r="N1051" s="5"/>
    </row>
    <row r="1052" customFormat="false" ht="12.75" hidden="false" customHeight="false" outlineLevel="0" collapsed="false">
      <c r="N1052" s="5"/>
    </row>
    <row r="1053" customFormat="false" ht="12.75" hidden="false" customHeight="false" outlineLevel="0" collapsed="false">
      <c r="N1053" s="5"/>
    </row>
    <row r="1054" customFormat="false" ht="12.75" hidden="false" customHeight="false" outlineLevel="0" collapsed="false">
      <c r="N1054" s="5"/>
    </row>
    <row r="1055" customFormat="false" ht="12.75" hidden="false" customHeight="false" outlineLevel="0" collapsed="false">
      <c r="N1055" s="5"/>
    </row>
    <row r="1056" customFormat="false" ht="12.75" hidden="false" customHeight="false" outlineLevel="0" collapsed="false">
      <c r="N1056" s="5"/>
    </row>
    <row r="1057" customFormat="false" ht="12.75" hidden="false" customHeight="false" outlineLevel="0" collapsed="false">
      <c r="N1057" s="5"/>
    </row>
    <row r="1058" customFormat="false" ht="12.75" hidden="false" customHeight="false" outlineLevel="0" collapsed="false">
      <c r="N1058" s="5"/>
    </row>
    <row r="1059" customFormat="false" ht="12.75" hidden="false" customHeight="false" outlineLevel="0" collapsed="false">
      <c r="N1059" s="5"/>
    </row>
    <row r="1060" customFormat="false" ht="12.75" hidden="false" customHeight="false" outlineLevel="0" collapsed="false">
      <c r="N1060" s="5"/>
    </row>
    <row r="1061" customFormat="false" ht="12.75" hidden="false" customHeight="false" outlineLevel="0" collapsed="false">
      <c r="N1061" s="5"/>
    </row>
    <row r="1062" customFormat="false" ht="12.75" hidden="false" customHeight="false" outlineLevel="0" collapsed="false">
      <c r="N1062" s="5"/>
    </row>
    <row r="1063" customFormat="false" ht="12.75" hidden="false" customHeight="false" outlineLevel="0" collapsed="false">
      <c r="N1063" s="5"/>
    </row>
    <row r="1064" customFormat="false" ht="12.75" hidden="false" customHeight="false" outlineLevel="0" collapsed="false">
      <c r="N1064" s="5"/>
    </row>
    <row r="1065" customFormat="false" ht="12.75" hidden="false" customHeight="false" outlineLevel="0" collapsed="false">
      <c r="N1065" s="5"/>
    </row>
    <row r="1066" customFormat="false" ht="12.75" hidden="false" customHeight="false" outlineLevel="0" collapsed="false">
      <c r="N1066" s="5"/>
    </row>
    <row r="1067" customFormat="false" ht="12.75" hidden="false" customHeight="false" outlineLevel="0" collapsed="false">
      <c r="N1067" s="5"/>
    </row>
    <row r="1068" customFormat="false" ht="12.75" hidden="false" customHeight="false" outlineLevel="0" collapsed="false">
      <c r="N1068" s="5"/>
    </row>
    <row r="1069" customFormat="false" ht="12.75" hidden="false" customHeight="false" outlineLevel="0" collapsed="false">
      <c r="N1069" s="5"/>
    </row>
    <row r="1070" customFormat="false" ht="12.75" hidden="false" customHeight="false" outlineLevel="0" collapsed="false">
      <c r="N1070" s="5"/>
    </row>
    <row r="1071" customFormat="false" ht="12.75" hidden="false" customHeight="false" outlineLevel="0" collapsed="false">
      <c r="N1071" s="5"/>
    </row>
    <row r="1072" customFormat="false" ht="12.75" hidden="false" customHeight="false" outlineLevel="0" collapsed="false">
      <c r="N1072" s="5"/>
    </row>
    <row r="1073" customFormat="false" ht="12.75" hidden="false" customHeight="false" outlineLevel="0" collapsed="false">
      <c r="N1073" s="5"/>
    </row>
    <row r="1074" customFormat="false" ht="12.75" hidden="false" customHeight="false" outlineLevel="0" collapsed="false">
      <c r="N1074" s="5"/>
    </row>
    <row r="1075" customFormat="false" ht="12.75" hidden="false" customHeight="false" outlineLevel="0" collapsed="false">
      <c r="N1075" s="5"/>
    </row>
    <row r="1076" customFormat="false" ht="12.75" hidden="false" customHeight="false" outlineLevel="0" collapsed="false">
      <c r="N1076" s="5"/>
    </row>
    <row r="1077" customFormat="false" ht="12.75" hidden="false" customHeight="false" outlineLevel="0" collapsed="false">
      <c r="N1077" s="5"/>
    </row>
    <row r="1078" customFormat="false" ht="12.75" hidden="false" customHeight="false" outlineLevel="0" collapsed="false">
      <c r="N1078" s="5"/>
    </row>
    <row r="1079" customFormat="false" ht="12.75" hidden="false" customHeight="false" outlineLevel="0" collapsed="false">
      <c r="N1079" s="5"/>
    </row>
    <row r="1080" customFormat="false" ht="12.75" hidden="false" customHeight="false" outlineLevel="0" collapsed="false">
      <c r="N1080" s="5"/>
    </row>
    <row r="1081" customFormat="false" ht="12.75" hidden="false" customHeight="false" outlineLevel="0" collapsed="false">
      <c r="N1081" s="5"/>
    </row>
    <row r="1082" customFormat="false" ht="12.75" hidden="false" customHeight="false" outlineLevel="0" collapsed="false">
      <c r="N1082" s="5"/>
    </row>
    <row r="1083" customFormat="false" ht="12.75" hidden="false" customHeight="false" outlineLevel="0" collapsed="false">
      <c r="N1083" s="5"/>
    </row>
    <row r="1084" customFormat="false" ht="12.75" hidden="false" customHeight="false" outlineLevel="0" collapsed="false">
      <c r="N1084" s="5"/>
    </row>
    <row r="1085" customFormat="false" ht="12.75" hidden="false" customHeight="false" outlineLevel="0" collapsed="false">
      <c r="N1085" s="5"/>
    </row>
    <row r="1086" customFormat="false" ht="12.75" hidden="false" customHeight="false" outlineLevel="0" collapsed="false">
      <c r="N1086" s="5"/>
    </row>
    <row r="1087" customFormat="false" ht="12.75" hidden="false" customHeight="false" outlineLevel="0" collapsed="false">
      <c r="N1087" s="5"/>
    </row>
    <row r="1088" customFormat="false" ht="12.75" hidden="false" customHeight="false" outlineLevel="0" collapsed="false">
      <c r="N1088" s="5"/>
    </row>
    <row r="1089" customFormat="false" ht="12.75" hidden="false" customHeight="false" outlineLevel="0" collapsed="false">
      <c r="N1089" s="5"/>
    </row>
    <row r="1090" customFormat="false" ht="12.75" hidden="false" customHeight="false" outlineLevel="0" collapsed="false">
      <c r="N1090" s="5"/>
    </row>
    <row r="1091" customFormat="false" ht="12.75" hidden="false" customHeight="false" outlineLevel="0" collapsed="false">
      <c r="N1091" s="5"/>
    </row>
    <row r="1092" customFormat="false" ht="12.75" hidden="false" customHeight="false" outlineLevel="0" collapsed="false">
      <c r="N1092" s="5"/>
    </row>
    <row r="1093" customFormat="false" ht="12.75" hidden="false" customHeight="false" outlineLevel="0" collapsed="false">
      <c r="N1093" s="5"/>
    </row>
    <row r="1094" customFormat="false" ht="12.75" hidden="false" customHeight="false" outlineLevel="0" collapsed="false">
      <c r="N1094" s="5"/>
    </row>
    <row r="1095" customFormat="false" ht="12.75" hidden="false" customHeight="false" outlineLevel="0" collapsed="false">
      <c r="N1095" s="5"/>
    </row>
    <row r="1096" customFormat="false" ht="12.75" hidden="false" customHeight="false" outlineLevel="0" collapsed="false">
      <c r="N1096" s="5"/>
    </row>
    <row r="1097" customFormat="false" ht="12.75" hidden="false" customHeight="false" outlineLevel="0" collapsed="false">
      <c r="N1097" s="5"/>
    </row>
    <row r="1098" customFormat="false" ht="12.75" hidden="false" customHeight="false" outlineLevel="0" collapsed="false">
      <c r="N1098" s="5"/>
    </row>
    <row r="1099" customFormat="false" ht="12.75" hidden="false" customHeight="false" outlineLevel="0" collapsed="false">
      <c r="N1099" s="5"/>
    </row>
    <row r="1100" customFormat="false" ht="12.75" hidden="false" customHeight="false" outlineLevel="0" collapsed="false">
      <c r="N1100" s="5"/>
    </row>
    <row r="1101" customFormat="false" ht="12.75" hidden="false" customHeight="false" outlineLevel="0" collapsed="false">
      <c r="N1101" s="5"/>
    </row>
    <row r="1102" customFormat="false" ht="12.75" hidden="false" customHeight="false" outlineLevel="0" collapsed="false">
      <c r="N1102" s="5"/>
    </row>
    <row r="1103" customFormat="false" ht="12.75" hidden="false" customHeight="false" outlineLevel="0" collapsed="false">
      <c r="N1103" s="5"/>
    </row>
    <row r="1104" customFormat="false" ht="12.75" hidden="false" customHeight="false" outlineLevel="0" collapsed="false">
      <c r="N1104" s="5"/>
    </row>
    <row r="1105" customFormat="false" ht="12.75" hidden="false" customHeight="false" outlineLevel="0" collapsed="false">
      <c r="N1105" s="5"/>
    </row>
    <row r="1106" customFormat="false" ht="12.75" hidden="false" customHeight="false" outlineLevel="0" collapsed="false">
      <c r="N1106" s="5"/>
    </row>
    <row r="1107" customFormat="false" ht="12.75" hidden="false" customHeight="false" outlineLevel="0" collapsed="false">
      <c r="N1107" s="5"/>
    </row>
    <row r="1108" customFormat="false" ht="12.75" hidden="false" customHeight="false" outlineLevel="0" collapsed="false">
      <c r="N1108" s="5"/>
    </row>
    <row r="1109" customFormat="false" ht="12.75" hidden="false" customHeight="false" outlineLevel="0" collapsed="false">
      <c r="N1109" s="5"/>
    </row>
    <row r="1110" customFormat="false" ht="12.75" hidden="false" customHeight="false" outlineLevel="0" collapsed="false">
      <c r="N1110" s="5"/>
    </row>
    <row r="1111" customFormat="false" ht="12.75" hidden="false" customHeight="false" outlineLevel="0" collapsed="false">
      <c r="N1111" s="5"/>
    </row>
    <row r="1112" customFormat="false" ht="12.75" hidden="false" customHeight="false" outlineLevel="0" collapsed="false">
      <c r="N1112" s="5"/>
    </row>
    <row r="1113" customFormat="false" ht="12.75" hidden="false" customHeight="false" outlineLevel="0" collapsed="false">
      <c r="N1113" s="5"/>
    </row>
    <row r="1114" customFormat="false" ht="12.75" hidden="false" customHeight="false" outlineLevel="0" collapsed="false">
      <c r="N1114" s="5"/>
    </row>
    <row r="1115" customFormat="false" ht="12.75" hidden="false" customHeight="false" outlineLevel="0" collapsed="false">
      <c r="N1115" s="5"/>
    </row>
    <row r="1116" customFormat="false" ht="12.75" hidden="false" customHeight="false" outlineLevel="0" collapsed="false">
      <c r="N1116" s="5"/>
    </row>
    <row r="1117" customFormat="false" ht="12.75" hidden="false" customHeight="false" outlineLevel="0" collapsed="false">
      <c r="N1117" s="5"/>
    </row>
    <row r="1118" customFormat="false" ht="12.75" hidden="false" customHeight="false" outlineLevel="0" collapsed="false">
      <c r="N1118" s="5"/>
    </row>
    <row r="1119" customFormat="false" ht="12.75" hidden="false" customHeight="false" outlineLevel="0" collapsed="false">
      <c r="N1119" s="5"/>
    </row>
    <row r="1120" customFormat="false" ht="12.75" hidden="false" customHeight="false" outlineLevel="0" collapsed="false">
      <c r="N1120" s="5"/>
    </row>
    <row r="1121" customFormat="false" ht="12.75" hidden="false" customHeight="false" outlineLevel="0" collapsed="false">
      <c r="N1121" s="5"/>
    </row>
    <row r="1122" customFormat="false" ht="12.75" hidden="false" customHeight="false" outlineLevel="0" collapsed="false">
      <c r="N1122" s="5"/>
    </row>
    <row r="1123" customFormat="false" ht="12.75" hidden="false" customHeight="false" outlineLevel="0" collapsed="false">
      <c r="N1123" s="5"/>
    </row>
    <row r="1124" customFormat="false" ht="12.75" hidden="false" customHeight="false" outlineLevel="0" collapsed="false">
      <c r="N1124" s="5"/>
    </row>
    <row r="1125" customFormat="false" ht="12.75" hidden="false" customHeight="false" outlineLevel="0" collapsed="false">
      <c r="N1125" s="5"/>
    </row>
    <row r="1126" customFormat="false" ht="12.75" hidden="false" customHeight="false" outlineLevel="0" collapsed="false">
      <c r="N1126" s="5"/>
    </row>
    <row r="1127" customFormat="false" ht="12.75" hidden="false" customHeight="false" outlineLevel="0" collapsed="false">
      <c r="N1127" s="5"/>
    </row>
    <row r="1128" customFormat="false" ht="12.75" hidden="false" customHeight="false" outlineLevel="0" collapsed="false">
      <c r="N1128" s="5"/>
    </row>
    <row r="1129" customFormat="false" ht="12.75" hidden="false" customHeight="false" outlineLevel="0" collapsed="false">
      <c r="N1129" s="5"/>
    </row>
    <row r="1130" customFormat="false" ht="12.75" hidden="false" customHeight="false" outlineLevel="0" collapsed="false">
      <c r="N1130" s="5"/>
    </row>
    <row r="1131" customFormat="false" ht="12.75" hidden="false" customHeight="false" outlineLevel="0" collapsed="false">
      <c r="N1131" s="5"/>
    </row>
    <row r="1132" customFormat="false" ht="12.75" hidden="false" customHeight="false" outlineLevel="0" collapsed="false">
      <c r="N1132" s="5"/>
    </row>
    <row r="1133" customFormat="false" ht="12.75" hidden="false" customHeight="false" outlineLevel="0" collapsed="false">
      <c r="N1133" s="5"/>
    </row>
    <row r="1134" customFormat="false" ht="12.75" hidden="false" customHeight="false" outlineLevel="0" collapsed="false">
      <c r="N1134" s="5"/>
    </row>
    <row r="1135" customFormat="false" ht="12.75" hidden="false" customHeight="false" outlineLevel="0" collapsed="false">
      <c r="N1135" s="5"/>
    </row>
    <row r="1136" customFormat="false" ht="12.75" hidden="false" customHeight="false" outlineLevel="0" collapsed="false">
      <c r="N1136" s="5"/>
    </row>
    <row r="1137" customFormat="false" ht="12.75" hidden="false" customHeight="false" outlineLevel="0" collapsed="false">
      <c r="N1137" s="5"/>
    </row>
    <row r="1138" customFormat="false" ht="12.75" hidden="false" customHeight="false" outlineLevel="0" collapsed="false">
      <c r="N1138" s="5"/>
    </row>
    <row r="1139" customFormat="false" ht="12.75" hidden="false" customHeight="false" outlineLevel="0" collapsed="false">
      <c r="N1139" s="5"/>
    </row>
    <row r="1140" customFormat="false" ht="12.75" hidden="false" customHeight="false" outlineLevel="0" collapsed="false">
      <c r="N1140" s="5"/>
    </row>
    <row r="1141" customFormat="false" ht="12.75" hidden="false" customHeight="false" outlineLevel="0" collapsed="false">
      <c r="N1141" s="5"/>
    </row>
    <row r="1142" customFormat="false" ht="12.75" hidden="false" customHeight="false" outlineLevel="0" collapsed="false">
      <c r="N1142" s="5"/>
    </row>
    <row r="1143" customFormat="false" ht="12.75" hidden="false" customHeight="false" outlineLevel="0" collapsed="false">
      <c r="N1143" s="5"/>
    </row>
    <row r="1144" customFormat="false" ht="12.75" hidden="false" customHeight="false" outlineLevel="0" collapsed="false">
      <c r="N1144" s="5"/>
    </row>
    <row r="1145" customFormat="false" ht="12.75" hidden="false" customHeight="false" outlineLevel="0" collapsed="false">
      <c r="N1145" s="5"/>
    </row>
    <row r="1146" customFormat="false" ht="12.75" hidden="false" customHeight="false" outlineLevel="0" collapsed="false">
      <c r="N1146" s="5"/>
    </row>
    <row r="1147" customFormat="false" ht="12.75" hidden="false" customHeight="false" outlineLevel="0" collapsed="false">
      <c r="N1147" s="5"/>
    </row>
    <row r="1148" customFormat="false" ht="12.75" hidden="false" customHeight="false" outlineLevel="0" collapsed="false">
      <c r="N1148" s="5"/>
    </row>
    <row r="1149" customFormat="false" ht="12.75" hidden="false" customHeight="false" outlineLevel="0" collapsed="false">
      <c r="N1149" s="5"/>
    </row>
    <row r="1150" customFormat="false" ht="12.75" hidden="false" customHeight="false" outlineLevel="0" collapsed="false">
      <c r="N1150" s="5"/>
    </row>
    <row r="1151" customFormat="false" ht="12.75" hidden="false" customHeight="false" outlineLevel="0" collapsed="false">
      <c r="N1151" s="5"/>
    </row>
    <row r="1152" customFormat="false" ht="12.75" hidden="false" customHeight="false" outlineLevel="0" collapsed="false">
      <c r="N1152" s="5"/>
    </row>
    <row r="1153" customFormat="false" ht="12.75" hidden="false" customHeight="false" outlineLevel="0" collapsed="false">
      <c r="N1153" s="5"/>
    </row>
    <row r="1154" customFormat="false" ht="12.75" hidden="false" customHeight="false" outlineLevel="0" collapsed="false">
      <c r="N1154" s="5"/>
    </row>
    <row r="1155" customFormat="false" ht="12.75" hidden="false" customHeight="false" outlineLevel="0" collapsed="false">
      <c r="N1155" s="5"/>
    </row>
    <row r="1156" customFormat="false" ht="12.75" hidden="false" customHeight="false" outlineLevel="0" collapsed="false">
      <c r="N1156" s="5"/>
    </row>
    <row r="1157" customFormat="false" ht="12.75" hidden="false" customHeight="false" outlineLevel="0" collapsed="false">
      <c r="N1157" s="5"/>
    </row>
    <row r="1158" customFormat="false" ht="12.75" hidden="false" customHeight="false" outlineLevel="0" collapsed="false">
      <c r="N1158" s="5"/>
    </row>
    <row r="1159" customFormat="false" ht="12.75" hidden="false" customHeight="false" outlineLevel="0" collapsed="false">
      <c r="N1159" s="5"/>
    </row>
    <row r="1160" customFormat="false" ht="12.75" hidden="false" customHeight="false" outlineLevel="0" collapsed="false">
      <c r="N1160" s="5"/>
    </row>
    <row r="1161" customFormat="false" ht="12.75" hidden="false" customHeight="false" outlineLevel="0" collapsed="false">
      <c r="N1161" s="5"/>
    </row>
    <row r="1162" customFormat="false" ht="12.75" hidden="false" customHeight="false" outlineLevel="0" collapsed="false">
      <c r="N1162" s="5"/>
    </row>
    <row r="1163" customFormat="false" ht="12.75" hidden="false" customHeight="false" outlineLevel="0" collapsed="false">
      <c r="N1163" s="5"/>
    </row>
    <row r="1164" customFormat="false" ht="12.75" hidden="false" customHeight="false" outlineLevel="0" collapsed="false">
      <c r="N1164" s="5"/>
    </row>
    <row r="1165" customFormat="false" ht="12.75" hidden="false" customHeight="false" outlineLevel="0" collapsed="false">
      <c r="N1165" s="5"/>
    </row>
    <row r="1166" customFormat="false" ht="12.75" hidden="false" customHeight="false" outlineLevel="0" collapsed="false">
      <c r="N1166" s="5"/>
    </row>
    <row r="1167" customFormat="false" ht="12.75" hidden="false" customHeight="false" outlineLevel="0" collapsed="false">
      <c r="N1167" s="5"/>
    </row>
    <row r="1168" customFormat="false" ht="12.75" hidden="false" customHeight="false" outlineLevel="0" collapsed="false">
      <c r="N1168" s="5"/>
    </row>
    <row r="1169" customFormat="false" ht="12.75" hidden="false" customHeight="false" outlineLevel="0" collapsed="false">
      <c r="N1169" s="5"/>
    </row>
    <row r="1170" customFormat="false" ht="12.75" hidden="false" customHeight="false" outlineLevel="0" collapsed="false">
      <c r="N1170" s="5"/>
    </row>
    <row r="1171" customFormat="false" ht="12.75" hidden="false" customHeight="false" outlineLevel="0" collapsed="false">
      <c r="N1171" s="5"/>
    </row>
    <row r="1172" customFormat="false" ht="12.75" hidden="false" customHeight="false" outlineLevel="0" collapsed="false">
      <c r="N1172" s="5"/>
    </row>
    <row r="1173" customFormat="false" ht="12.75" hidden="false" customHeight="false" outlineLevel="0" collapsed="false">
      <c r="N1173" s="5"/>
    </row>
    <row r="1174" customFormat="false" ht="12.75" hidden="false" customHeight="false" outlineLevel="0" collapsed="false">
      <c r="N1174" s="5"/>
    </row>
    <row r="1175" customFormat="false" ht="12.75" hidden="false" customHeight="false" outlineLevel="0" collapsed="false">
      <c r="N1175" s="5"/>
    </row>
    <row r="1176" customFormat="false" ht="12.75" hidden="false" customHeight="false" outlineLevel="0" collapsed="false">
      <c r="N1176" s="5"/>
    </row>
    <row r="1177" customFormat="false" ht="12.75" hidden="false" customHeight="false" outlineLevel="0" collapsed="false">
      <c r="N1177" s="5"/>
    </row>
    <row r="1178" customFormat="false" ht="12.75" hidden="false" customHeight="false" outlineLevel="0" collapsed="false">
      <c r="N1178" s="5"/>
    </row>
    <row r="1179" customFormat="false" ht="12.75" hidden="false" customHeight="false" outlineLevel="0" collapsed="false">
      <c r="N1179" s="5"/>
    </row>
    <row r="1180" customFormat="false" ht="12.75" hidden="false" customHeight="false" outlineLevel="0" collapsed="false">
      <c r="N1180" s="5"/>
    </row>
    <row r="1181" customFormat="false" ht="12.75" hidden="false" customHeight="false" outlineLevel="0" collapsed="false">
      <c r="N1181" s="5"/>
    </row>
    <row r="1182" customFormat="false" ht="12.75" hidden="false" customHeight="false" outlineLevel="0" collapsed="false">
      <c r="N1182" s="5"/>
    </row>
    <row r="1183" customFormat="false" ht="12.75" hidden="false" customHeight="false" outlineLevel="0" collapsed="false">
      <c r="N1183" s="5"/>
    </row>
    <row r="1184" customFormat="false" ht="12.75" hidden="false" customHeight="false" outlineLevel="0" collapsed="false">
      <c r="N1184" s="5"/>
    </row>
    <row r="1185" customFormat="false" ht="12.75" hidden="false" customHeight="false" outlineLevel="0" collapsed="false">
      <c r="N1185" s="5"/>
    </row>
    <row r="1186" customFormat="false" ht="12.75" hidden="false" customHeight="false" outlineLevel="0" collapsed="false">
      <c r="N1186" s="5"/>
    </row>
    <row r="1187" customFormat="false" ht="12.75" hidden="false" customHeight="false" outlineLevel="0" collapsed="false">
      <c r="N1187" s="5"/>
    </row>
    <row r="1188" customFormat="false" ht="12.75" hidden="false" customHeight="false" outlineLevel="0" collapsed="false">
      <c r="N1188" s="5"/>
    </row>
    <row r="1189" customFormat="false" ht="12.75" hidden="false" customHeight="false" outlineLevel="0" collapsed="false">
      <c r="N1189" s="5"/>
    </row>
    <row r="1190" customFormat="false" ht="12.75" hidden="false" customHeight="false" outlineLevel="0" collapsed="false">
      <c r="N1190" s="5"/>
    </row>
    <row r="1191" customFormat="false" ht="12.75" hidden="false" customHeight="false" outlineLevel="0" collapsed="false">
      <c r="N1191" s="5"/>
    </row>
    <row r="1192" customFormat="false" ht="12.75" hidden="false" customHeight="false" outlineLevel="0" collapsed="false">
      <c r="N1192" s="5"/>
    </row>
    <row r="1193" customFormat="false" ht="12.75" hidden="false" customHeight="false" outlineLevel="0" collapsed="false">
      <c r="N1193" s="5"/>
    </row>
    <row r="1194" customFormat="false" ht="12.75" hidden="false" customHeight="false" outlineLevel="0" collapsed="false">
      <c r="N1194" s="5"/>
    </row>
    <row r="1195" customFormat="false" ht="12.75" hidden="false" customHeight="false" outlineLevel="0" collapsed="false">
      <c r="N1195" s="5"/>
    </row>
    <row r="1196" customFormat="false" ht="12.75" hidden="false" customHeight="false" outlineLevel="0" collapsed="false">
      <c r="N1196" s="5"/>
    </row>
    <row r="1197" customFormat="false" ht="12.75" hidden="false" customHeight="false" outlineLevel="0" collapsed="false">
      <c r="N1197" s="5"/>
    </row>
    <row r="1198" customFormat="false" ht="12.75" hidden="false" customHeight="false" outlineLevel="0" collapsed="false">
      <c r="N1198" s="5"/>
    </row>
    <row r="1199" customFormat="false" ht="12.75" hidden="false" customHeight="false" outlineLevel="0" collapsed="false">
      <c r="N1199" s="5"/>
    </row>
    <row r="1200" customFormat="false" ht="12.75" hidden="false" customHeight="false" outlineLevel="0" collapsed="false">
      <c r="N1200" s="5"/>
    </row>
    <row r="1201" customFormat="false" ht="12.75" hidden="false" customHeight="false" outlineLevel="0" collapsed="false">
      <c r="N1201" s="5"/>
    </row>
    <row r="1202" customFormat="false" ht="12.75" hidden="false" customHeight="false" outlineLevel="0" collapsed="false">
      <c r="N1202" s="5"/>
    </row>
    <row r="1203" customFormat="false" ht="12.75" hidden="false" customHeight="false" outlineLevel="0" collapsed="false">
      <c r="N1203" s="5"/>
    </row>
    <row r="1204" customFormat="false" ht="12.75" hidden="false" customHeight="false" outlineLevel="0" collapsed="false">
      <c r="N1204" s="5"/>
    </row>
    <row r="1205" customFormat="false" ht="12.75" hidden="false" customHeight="false" outlineLevel="0" collapsed="false">
      <c r="N1205" s="5"/>
    </row>
    <row r="1206" customFormat="false" ht="12.75" hidden="false" customHeight="false" outlineLevel="0" collapsed="false">
      <c r="N1206" s="5"/>
    </row>
    <row r="1207" customFormat="false" ht="12.75" hidden="false" customHeight="false" outlineLevel="0" collapsed="false">
      <c r="N1207" s="5"/>
    </row>
    <row r="1208" customFormat="false" ht="12.75" hidden="false" customHeight="false" outlineLevel="0" collapsed="false">
      <c r="N1208" s="5"/>
    </row>
    <row r="1209" customFormat="false" ht="12.75" hidden="false" customHeight="false" outlineLevel="0" collapsed="false">
      <c r="N1209" s="5"/>
    </row>
    <row r="1210" customFormat="false" ht="12.75" hidden="false" customHeight="false" outlineLevel="0" collapsed="false">
      <c r="N1210" s="5"/>
    </row>
    <row r="1211" customFormat="false" ht="12.75" hidden="false" customHeight="false" outlineLevel="0" collapsed="false">
      <c r="N1211" s="5"/>
    </row>
    <row r="1212" customFormat="false" ht="12.75" hidden="false" customHeight="false" outlineLevel="0" collapsed="false">
      <c r="N1212" s="5"/>
    </row>
    <row r="1213" customFormat="false" ht="12.75" hidden="false" customHeight="false" outlineLevel="0" collapsed="false">
      <c r="N1213" s="5"/>
    </row>
    <row r="1214" customFormat="false" ht="12.75" hidden="false" customHeight="false" outlineLevel="0" collapsed="false">
      <c r="N1214" s="5"/>
    </row>
    <row r="1215" customFormat="false" ht="12.75" hidden="false" customHeight="false" outlineLevel="0" collapsed="false">
      <c r="N1215" s="5"/>
    </row>
    <row r="1216" customFormat="false" ht="12.75" hidden="false" customHeight="false" outlineLevel="0" collapsed="false">
      <c r="N1216" s="5"/>
    </row>
    <row r="1217" customFormat="false" ht="12.75" hidden="false" customHeight="false" outlineLevel="0" collapsed="false">
      <c r="N1217" s="5"/>
    </row>
    <row r="1218" customFormat="false" ht="12.75" hidden="false" customHeight="false" outlineLevel="0" collapsed="false">
      <c r="N1218" s="5"/>
    </row>
    <row r="1219" customFormat="false" ht="12.75" hidden="false" customHeight="false" outlineLevel="0" collapsed="false">
      <c r="N1219" s="5"/>
    </row>
    <row r="1220" customFormat="false" ht="12.75" hidden="false" customHeight="false" outlineLevel="0" collapsed="false">
      <c r="N1220" s="5"/>
    </row>
    <row r="1221" customFormat="false" ht="12.75" hidden="false" customHeight="false" outlineLevel="0" collapsed="false">
      <c r="N1221" s="5"/>
    </row>
    <row r="1222" customFormat="false" ht="12.75" hidden="false" customHeight="false" outlineLevel="0" collapsed="false">
      <c r="N1222" s="5"/>
    </row>
    <row r="1223" customFormat="false" ht="12.75" hidden="false" customHeight="false" outlineLevel="0" collapsed="false">
      <c r="N1223" s="5"/>
    </row>
    <row r="1224" customFormat="false" ht="12.75" hidden="false" customHeight="false" outlineLevel="0" collapsed="false">
      <c r="N1224" s="5"/>
    </row>
    <row r="1225" customFormat="false" ht="12.75" hidden="false" customHeight="false" outlineLevel="0" collapsed="false">
      <c r="N1225" s="5"/>
    </row>
    <row r="1226" customFormat="false" ht="12.75" hidden="false" customHeight="false" outlineLevel="0" collapsed="false">
      <c r="N1226" s="5"/>
    </row>
    <row r="1227" customFormat="false" ht="12.75" hidden="false" customHeight="false" outlineLevel="0" collapsed="false">
      <c r="N1227" s="5"/>
    </row>
    <row r="1228" customFormat="false" ht="12.75" hidden="false" customHeight="false" outlineLevel="0" collapsed="false">
      <c r="N1228" s="5"/>
    </row>
    <row r="1229" customFormat="false" ht="12.75" hidden="false" customHeight="false" outlineLevel="0" collapsed="false">
      <c r="N1229" s="5"/>
    </row>
    <row r="1230" customFormat="false" ht="12.75" hidden="false" customHeight="false" outlineLevel="0" collapsed="false">
      <c r="N1230" s="5"/>
    </row>
    <row r="1231" customFormat="false" ht="12.75" hidden="false" customHeight="false" outlineLevel="0" collapsed="false">
      <c r="N1231" s="5"/>
    </row>
    <row r="1232" customFormat="false" ht="12.75" hidden="false" customHeight="false" outlineLevel="0" collapsed="false">
      <c r="N1232" s="5"/>
    </row>
    <row r="1233" customFormat="false" ht="12.75" hidden="false" customHeight="false" outlineLevel="0" collapsed="false">
      <c r="N1233" s="5"/>
    </row>
    <row r="1234" customFormat="false" ht="12.75" hidden="false" customHeight="false" outlineLevel="0" collapsed="false">
      <c r="N1234" s="5"/>
    </row>
    <row r="1235" customFormat="false" ht="12.75" hidden="false" customHeight="false" outlineLevel="0" collapsed="false">
      <c r="N1235" s="5"/>
    </row>
    <row r="1236" customFormat="false" ht="12.75" hidden="false" customHeight="false" outlineLevel="0" collapsed="false">
      <c r="N1236" s="5"/>
    </row>
    <row r="1237" customFormat="false" ht="12.75" hidden="false" customHeight="false" outlineLevel="0" collapsed="false">
      <c r="N1237" s="5"/>
    </row>
    <row r="1238" customFormat="false" ht="12.75" hidden="false" customHeight="false" outlineLevel="0" collapsed="false">
      <c r="N1238" s="5"/>
    </row>
    <row r="1239" customFormat="false" ht="12.75" hidden="false" customHeight="false" outlineLevel="0" collapsed="false">
      <c r="N1239" s="5"/>
    </row>
    <row r="1240" customFormat="false" ht="12.75" hidden="false" customHeight="false" outlineLevel="0" collapsed="false">
      <c r="N1240" s="5"/>
    </row>
    <row r="1241" customFormat="false" ht="12.75" hidden="false" customHeight="false" outlineLevel="0" collapsed="false">
      <c r="N1241" s="5"/>
    </row>
    <row r="1242" customFormat="false" ht="12.75" hidden="false" customHeight="false" outlineLevel="0" collapsed="false">
      <c r="N1242" s="5"/>
    </row>
    <row r="1243" customFormat="false" ht="12.75" hidden="false" customHeight="false" outlineLevel="0" collapsed="false">
      <c r="N1243" s="5"/>
    </row>
    <row r="1244" customFormat="false" ht="12.75" hidden="false" customHeight="false" outlineLevel="0" collapsed="false">
      <c r="N1244" s="5"/>
    </row>
    <row r="1245" customFormat="false" ht="12.75" hidden="false" customHeight="false" outlineLevel="0" collapsed="false">
      <c r="N1245" s="5"/>
    </row>
    <row r="1246" customFormat="false" ht="12.75" hidden="false" customHeight="false" outlineLevel="0" collapsed="false">
      <c r="N1246" s="5"/>
    </row>
    <row r="1247" customFormat="false" ht="12.75" hidden="false" customHeight="false" outlineLevel="0" collapsed="false">
      <c r="N1247" s="5"/>
    </row>
    <row r="1248" customFormat="false" ht="12.75" hidden="false" customHeight="false" outlineLevel="0" collapsed="false">
      <c r="N1248" s="5"/>
    </row>
    <row r="1249" customFormat="false" ht="12.75" hidden="false" customHeight="false" outlineLevel="0" collapsed="false">
      <c r="N1249" s="5"/>
    </row>
    <row r="1250" customFormat="false" ht="12.75" hidden="false" customHeight="false" outlineLevel="0" collapsed="false">
      <c r="N1250" s="5"/>
    </row>
    <row r="1251" customFormat="false" ht="12.75" hidden="false" customHeight="false" outlineLevel="0" collapsed="false">
      <c r="N1251" s="5"/>
    </row>
    <row r="1252" customFormat="false" ht="12.75" hidden="false" customHeight="false" outlineLevel="0" collapsed="false">
      <c r="N1252" s="5"/>
    </row>
    <row r="1253" customFormat="false" ht="12.75" hidden="false" customHeight="false" outlineLevel="0" collapsed="false">
      <c r="N1253" s="5"/>
    </row>
    <row r="1254" customFormat="false" ht="12.75" hidden="false" customHeight="false" outlineLevel="0" collapsed="false">
      <c r="N1254" s="5"/>
    </row>
    <row r="1255" customFormat="false" ht="12.75" hidden="false" customHeight="false" outlineLevel="0" collapsed="false">
      <c r="N1255" s="5"/>
    </row>
    <row r="1256" customFormat="false" ht="12.75" hidden="false" customHeight="false" outlineLevel="0" collapsed="false">
      <c r="N1256" s="5"/>
    </row>
    <row r="1257" customFormat="false" ht="12.75" hidden="false" customHeight="false" outlineLevel="0" collapsed="false">
      <c r="N1257" s="5"/>
    </row>
    <row r="1258" customFormat="false" ht="12.75" hidden="false" customHeight="false" outlineLevel="0" collapsed="false">
      <c r="N1258" s="5"/>
    </row>
    <row r="1259" customFormat="false" ht="12.75" hidden="false" customHeight="false" outlineLevel="0" collapsed="false">
      <c r="N1259" s="5"/>
    </row>
    <row r="1260" customFormat="false" ht="12.75" hidden="false" customHeight="false" outlineLevel="0" collapsed="false">
      <c r="N1260" s="5"/>
    </row>
    <row r="1261" customFormat="false" ht="12.75" hidden="false" customHeight="false" outlineLevel="0" collapsed="false">
      <c r="N1261" s="5"/>
    </row>
    <row r="1262" customFormat="false" ht="12.75" hidden="false" customHeight="false" outlineLevel="0" collapsed="false">
      <c r="N1262" s="5"/>
    </row>
    <row r="1263" customFormat="false" ht="12.75" hidden="false" customHeight="false" outlineLevel="0" collapsed="false">
      <c r="N1263" s="5"/>
    </row>
    <row r="1264" customFormat="false" ht="12.75" hidden="false" customHeight="false" outlineLevel="0" collapsed="false">
      <c r="N1264" s="5"/>
    </row>
    <row r="1265" customFormat="false" ht="12.75" hidden="false" customHeight="false" outlineLevel="0" collapsed="false">
      <c r="N1265" s="5"/>
    </row>
    <row r="1266" customFormat="false" ht="12.75" hidden="false" customHeight="false" outlineLevel="0" collapsed="false">
      <c r="N1266" s="5"/>
    </row>
    <row r="1267" customFormat="false" ht="12.75" hidden="false" customHeight="false" outlineLevel="0" collapsed="false">
      <c r="N1267" s="5"/>
    </row>
    <row r="1268" customFormat="false" ht="12.75" hidden="false" customHeight="false" outlineLevel="0" collapsed="false">
      <c r="N1268" s="5"/>
    </row>
    <row r="1269" customFormat="false" ht="12.75" hidden="false" customHeight="false" outlineLevel="0" collapsed="false">
      <c r="N1269" s="5"/>
    </row>
    <row r="1270" customFormat="false" ht="12.75" hidden="false" customHeight="false" outlineLevel="0" collapsed="false">
      <c r="N1270" s="5"/>
    </row>
    <row r="1271" customFormat="false" ht="12.75" hidden="false" customHeight="false" outlineLevel="0" collapsed="false">
      <c r="N1271" s="5"/>
    </row>
    <row r="1272" customFormat="false" ht="12.75" hidden="false" customHeight="false" outlineLevel="0" collapsed="false">
      <c r="N1272" s="5"/>
    </row>
    <row r="1273" customFormat="false" ht="12.75" hidden="false" customHeight="false" outlineLevel="0" collapsed="false">
      <c r="N1273" s="5"/>
    </row>
  </sheetData>
  <autoFilter ref="A1:BW273"/>
  <dataValidations count="11">
    <dataValidation allowBlank="true" errorStyle="stop" operator="equal" showDropDown="false" showErrorMessage="true" showInputMessage="false" sqref="K2:K273 AD2:AD273" type="list">
      <formula1>TiposComprobantes!$B$2:$B$37</formula1>
      <formula2>0</formula2>
    </dataValidation>
    <dataValidation allowBlank="true" errorStyle="stop" operator="equal" showDropDown="false" showErrorMessage="true" showInputMessage="false" sqref="M2:M273" type="list">
      <formula1>TipoConceptos!$B$2:$B$4</formula1>
      <formula2>0</formula2>
    </dataValidation>
    <dataValidation allowBlank="true" errorStyle="stop" operator="equal" showDropDown="false" showErrorMessage="true" showInputMessage="false" sqref="Q2:Q273" type="list">
      <formula1>TiposDocumentos!$B$2:$B$37</formula1>
      <formula2>0</formula2>
    </dataValidation>
    <dataValidation allowBlank="true" errorStyle="stop" operator="equal" showDropDown="false" showErrorMessage="true" showInputMessage="false" sqref="AB2:AC273 AE2:AF273 AH2:AK273" type="none">
      <formula1>TiposIVA!$B$2:$B$9</formula1>
      <formula2>0</formula2>
    </dataValidation>
    <dataValidation allowBlank="true" errorStyle="stop" operator="equal" showDropDown="false" showErrorMessage="true" showInputMessage="false" sqref="N2:N1273" type="none">
      <formula1>TipoConceptos!$B$2:$B$4</formula1>
      <formula2>0</formula2>
    </dataValidation>
    <dataValidation allowBlank="true" errorStyle="stop" operator="equal" showDropDown="false" showErrorMessage="true" showInputMessage="false" sqref="O2" type="list">
      <formula1>CondicionReceptor!$B$2:$B$12</formula1>
      <formula2>0</formula2>
    </dataValidation>
    <dataValidation allowBlank="true" errorStyle="stop" operator="equal" showDropDown="false" showErrorMessage="true" showInputMessage="false" sqref="P2:P273" type="none">
      <formula1>CondicionReceptor!$B$2:$B$12</formula1>
      <formula2>0</formula2>
    </dataValidation>
    <dataValidation allowBlank="true" errorStyle="stop" operator="equal" showDropDown="false" showErrorMessage="true" showInputMessage="false" sqref="L2:L273" type="none">
      <formula1>TiposComprobantes!$B$2:$B$37</formula1>
      <formula2>0</formula2>
    </dataValidation>
    <dataValidation allowBlank="false" errorStyle="stop" operator="equal" showDropDown="false" showErrorMessage="true" showInputMessage="false" sqref="AA2:AA273" type="list">
      <formula1>TiposIVA!$B$2:$B$11</formula1>
      <formula2>0</formula2>
    </dataValidation>
    <dataValidation allowBlank="true" errorStyle="stop" operator="equal" showDropDown="false" showErrorMessage="true" showInputMessage="false" sqref="AG2:AG273" type="list">
      <formula1>TiposTributos!$B$2:$B$12</formula1>
      <formula2>0</formula2>
    </dataValidation>
    <dataValidation allowBlank="false" errorStyle="stop" operator="equal" showDropDown="false" showErrorMessage="true" showInputMessage="false" sqref="A2:A273" type="list">
      <formula1>"SI,NO"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&amp;CPágina &amp;P</oddFooter>
  </headerFooter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" operator="containsText" id="{CE30FDF6-6A35-477F-B898-71A1FFD1DC5C}">
            <xm:f>NOT(ISERROR(SEARCH(L2,P2)))</xm:f>
            <xm:f>L2</xm:f>
            <x14:dxf>
              <font>
                <name val="Arial"/>
                <charset val="1"/>
                <family val="2"/>
                <color rgb="FF006600"/>
              </font>
              <fill>
                <patternFill>
                  <bgColor rgb="FFCCFFCC"/>
                </patternFill>
              </fill>
            </x14:dxf>
          </x14:cfRule>
          <xm:sqref>P2:P273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25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n">
        <v>2</v>
      </c>
      <c r="B2" s="1" t="s">
        <v>699</v>
      </c>
      <c r="C2" s="1" t="n">
        <f aca="false">A2</f>
        <v>2</v>
      </c>
    </row>
    <row r="3" customFormat="false" ht="12.75" hidden="false" customHeight="false" outlineLevel="0" collapsed="false">
      <c r="A3" s="1" t="n">
        <v>91</v>
      </c>
      <c r="B3" s="1" t="s">
        <v>700</v>
      </c>
      <c r="C3" s="1" t="n">
        <f aca="false">A3</f>
        <v>91</v>
      </c>
    </row>
    <row r="4" customFormat="false" ht="12.75" hidden="false" customHeight="false" outlineLevel="0" collapsed="false">
      <c r="A4" s="1" t="n">
        <v>92</v>
      </c>
      <c r="B4" s="1" t="s">
        <v>701</v>
      </c>
      <c r="C4" s="1" t="n">
        <f aca="false">A4</f>
        <v>92</v>
      </c>
    </row>
    <row r="5" customFormat="false" ht="12.75" hidden="false" customHeight="false" outlineLevel="0" collapsed="false">
      <c r="A5" s="1" t="n">
        <v>93</v>
      </c>
      <c r="B5" s="1" t="s">
        <v>702</v>
      </c>
      <c r="C5" s="1" t="n">
        <f aca="false">A5</f>
        <v>93</v>
      </c>
    </row>
    <row r="6" customFormat="false" ht="12.75" hidden="false" customHeight="false" outlineLevel="0" collapsed="false">
      <c r="A6" s="1" t="n">
        <v>5</v>
      </c>
      <c r="B6" s="1" t="s">
        <v>703</v>
      </c>
      <c r="C6" s="1" t="n">
        <f aca="false">A6</f>
        <v>5</v>
      </c>
    </row>
    <row r="7" customFormat="false" ht="12.75" hidden="false" customHeight="false" outlineLevel="0" collapsed="false">
      <c r="A7" s="1" t="n">
        <v>61</v>
      </c>
      <c r="B7" s="1" t="s">
        <v>704</v>
      </c>
      <c r="C7" s="1" t="n">
        <f aca="false">A7</f>
        <v>61</v>
      </c>
    </row>
    <row r="8" customFormat="false" ht="12.75" hidden="false" customHeight="false" outlineLevel="0" collapsed="false">
      <c r="A8" s="1" t="n">
        <v>62</v>
      </c>
      <c r="B8" s="1" t="s">
        <v>705</v>
      </c>
      <c r="C8" s="1" t="n">
        <f aca="false">A8</f>
        <v>62</v>
      </c>
    </row>
    <row r="9" customFormat="false" ht="12.75" hidden="false" customHeight="false" outlineLevel="0" collapsed="false">
      <c r="A9" s="1" t="n">
        <v>7</v>
      </c>
      <c r="B9" s="1" t="s">
        <v>706</v>
      </c>
      <c r="C9" s="1" t="n">
        <f aca="false">A9</f>
        <v>7</v>
      </c>
    </row>
    <row r="10" customFormat="false" ht="12.75" hidden="false" customHeight="false" outlineLevel="0" collapsed="false">
      <c r="A10" s="1" t="n">
        <v>10</v>
      </c>
      <c r="B10" s="1" t="s">
        <v>707</v>
      </c>
      <c r="C10" s="1" t="n">
        <f aca="false">A10</f>
        <v>10</v>
      </c>
    </row>
    <row r="11" customFormat="false" ht="12.75" hidden="false" customHeight="false" outlineLevel="0" collapsed="false">
      <c r="A11" s="1" t="n">
        <v>1011</v>
      </c>
      <c r="B11" s="1" t="s">
        <v>708</v>
      </c>
      <c r="C11" s="1" t="n">
        <f aca="false">A11</f>
        <v>1011</v>
      </c>
    </row>
    <row r="12" customFormat="false" ht="12.75" hidden="false" customHeight="false" outlineLevel="0" collapsed="false">
      <c r="A12" s="1" t="n">
        <v>1012</v>
      </c>
      <c r="B12" s="1" t="s">
        <v>709</v>
      </c>
      <c r="C12" s="1" t="n">
        <f aca="false">A12</f>
        <v>1012</v>
      </c>
    </row>
    <row r="13" customFormat="false" ht="12.75" hidden="false" customHeight="false" outlineLevel="0" collapsed="false">
      <c r="A13" s="1" t="n">
        <v>11</v>
      </c>
      <c r="B13" s="1" t="s">
        <v>710</v>
      </c>
      <c r="C13" s="1" t="n">
        <f aca="false">A13</f>
        <v>11</v>
      </c>
    </row>
    <row r="14" customFormat="false" ht="12.75" hidden="false" customHeight="false" outlineLevel="0" collapsed="false">
      <c r="A14" s="1" t="n">
        <v>12</v>
      </c>
      <c r="B14" s="1" t="s">
        <v>711</v>
      </c>
      <c r="C14" s="1" t="n">
        <f aca="false">A14</f>
        <v>12</v>
      </c>
    </row>
    <row r="15" customFormat="false" ht="12.75" hidden="false" customHeight="false" outlineLevel="0" collapsed="false">
      <c r="A15" s="1" t="n">
        <v>13</v>
      </c>
      <c r="B15" s="1" t="s">
        <v>712</v>
      </c>
      <c r="C15" s="1" t="n">
        <f aca="false">A15</f>
        <v>13</v>
      </c>
    </row>
    <row r="16" customFormat="false" ht="12.75" hidden="false" customHeight="false" outlineLevel="0" collapsed="false">
      <c r="A16" s="1" t="n">
        <v>14</v>
      </c>
      <c r="B16" s="1" t="s">
        <v>713</v>
      </c>
      <c r="C16" s="1" t="n">
        <f aca="false">A16</f>
        <v>14</v>
      </c>
    </row>
    <row r="17" customFormat="false" ht="12.75" hidden="false" customHeight="false" outlineLevel="0" collapsed="false">
      <c r="A17" s="1" t="n">
        <v>15</v>
      </c>
      <c r="B17" s="1" t="s">
        <v>714</v>
      </c>
      <c r="C17" s="1" t="n">
        <f aca="false">A17</f>
        <v>15</v>
      </c>
    </row>
    <row r="18" customFormat="false" ht="12.75" hidden="false" customHeight="false" outlineLevel="0" collapsed="false">
      <c r="A18" s="1" t="n">
        <v>17</v>
      </c>
      <c r="B18" s="1" t="s">
        <v>715</v>
      </c>
      <c r="C18" s="1" t="n">
        <f aca="false">A18</f>
        <v>17</v>
      </c>
    </row>
    <row r="19" customFormat="false" ht="12.75" hidden="false" customHeight="false" outlineLevel="0" collapsed="false">
      <c r="A19" s="1" t="n">
        <v>1801</v>
      </c>
      <c r="B19" s="1" t="s">
        <v>716</v>
      </c>
      <c r="C19" s="1" t="n">
        <f aca="false">A19</f>
        <v>1801</v>
      </c>
    </row>
    <row r="20" customFormat="false" ht="12.75" hidden="false" customHeight="false" outlineLevel="0" collapsed="false">
      <c r="A20" s="1" t="n">
        <v>1802</v>
      </c>
      <c r="B20" s="1" t="s">
        <v>717</v>
      </c>
      <c r="C20" s="1" t="n">
        <f aca="false">A20</f>
        <v>1802</v>
      </c>
    </row>
    <row r="21" customFormat="false" ht="12.75" hidden="false" customHeight="false" outlineLevel="0" collapsed="false">
      <c r="A21" s="1" t="n">
        <v>2101</v>
      </c>
      <c r="B21" s="1" t="s">
        <v>718</v>
      </c>
      <c r="C21" s="1" t="n">
        <f aca="false">A21</f>
        <v>2101</v>
      </c>
    </row>
    <row r="22" customFormat="false" ht="12.75" hidden="false" customHeight="false" outlineLevel="0" collapsed="false">
      <c r="A22" s="1" t="n">
        <v>2102</v>
      </c>
      <c r="B22" s="1" t="s">
        <v>719</v>
      </c>
      <c r="C22" s="1" t="n">
        <f aca="false">A22</f>
        <v>2102</v>
      </c>
    </row>
    <row r="23" customFormat="false" ht="12.75" hidden="false" customHeight="false" outlineLevel="0" collapsed="false">
      <c r="A23" s="1" t="n">
        <v>22</v>
      </c>
      <c r="B23" s="1" t="s">
        <v>720</v>
      </c>
      <c r="C23" s="1" t="n">
        <f aca="false">A23</f>
        <v>22</v>
      </c>
    </row>
    <row r="24" customFormat="false" ht="12.75" hidden="false" customHeight="false" outlineLevel="0" collapsed="false">
      <c r="A24" s="1" t="n">
        <v>23</v>
      </c>
      <c r="B24" s="1" t="s">
        <v>721</v>
      </c>
      <c r="C24" s="1" t="n">
        <f aca="false">A24</f>
        <v>23</v>
      </c>
    </row>
    <row r="25" customFormat="false" ht="12.75" hidden="false" customHeight="false" outlineLevel="0" collapsed="false">
      <c r="A25" s="1" t="n">
        <v>27</v>
      </c>
      <c r="B25" s="1" t="s">
        <v>722</v>
      </c>
      <c r="C25" s="1" t="n">
        <f aca="false">A25</f>
        <v>27</v>
      </c>
    </row>
  </sheetData>
  <autoFilter ref="A1:C25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" activeCellId="0" sqref="A14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5.86"/>
    <col collapsed="false" customWidth="true" hidden="false" outlineLevel="0" max="2" min="2" style="1" width="41.15"/>
    <col collapsed="false" customWidth="true" hidden="false" outlineLevel="0" max="4" min="4" style="1" width="21.14"/>
  </cols>
  <sheetData>
    <row r="1" customFormat="false" ht="12.75" hidden="false" customHeight="false" outlineLevel="0" collapsed="false">
      <c r="A1" s="3" t="s">
        <v>255</v>
      </c>
      <c r="B1" s="3" t="s">
        <v>576</v>
      </c>
      <c r="C1" s="3" t="str">
        <f aca="false">A1</f>
        <v>Id</v>
      </c>
      <c r="D1" s="3" t="s">
        <v>723</v>
      </c>
    </row>
    <row r="2" customFormat="false" ht="12.75" hidden="false" customHeight="false" outlineLevel="0" collapsed="false">
      <c r="A2" s="3" t="n">
        <v>1</v>
      </c>
      <c r="B2" s="3" t="s">
        <v>43</v>
      </c>
      <c r="C2" s="3" t="n">
        <f aca="false">A2</f>
        <v>1</v>
      </c>
      <c r="D2" s="3" t="s">
        <v>724</v>
      </c>
    </row>
    <row r="3" customFormat="false" ht="12.75" hidden="false" customHeight="false" outlineLevel="0" collapsed="false">
      <c r="A3" s="3" t="n">
        <v>6</v>
      </c>
      <c r="B3" s="3" t="s">
        <v>128</v>
      </c>
      <c r="C3" s="3" t="n">
        <f aca="false">A3</f>
        <v>6</v>
      </c>
      <c r="D3" s="3" t="s">
        <v>724</v>
      </c>
    </row>
    <row r="4" customFormat="false" ht="12.75" hidden="false" customHeight="false" outlineLevel="0" collapsed="false">
      <c r="A4" s="3" t="n">
        <v>13</v>
      </c>
      <c r="B4" s="3" t="s">
        <v>725</v>
      </c>
      <c r="C4" s="3" t="n">
        <f aca="false">A4</f>
        <v>13</v>
      </c>
      <c r="D4" s="3" t="s">
        <v>724</v>
      </c>
    </row>
    <row r="5" customFormat="false" ht="12.75" hidden="false" customHeight="false" outlineLevel="0" collapsed="false">
      <c r="A5" s="3" t="n">
        <v>16</v>
      </c>
      <c r="B5" s="3" t="s">
        <v>726</v>
      </c>
      <c r="C5" s="3" t="n">
        <f aca="false">A5</f>
        <v>16</v>
      </c>
      <c r="D5" s="3" t="s">
        <v>724</v>
      </c>
    </row>
    <row r="6" customFormat="false" ht="12.75" hidden="false" customHeight="false" outlineLevel="0" collapsed="false">
      <c r="A6" s="3" t="n">
        <v>4</v>
      </c>
      <c r="B6" s="3" t="s">
        <v>135</v>
      </c>
      <c r="C6" s="3" t="n">
        <f aca="false">A6</f>
        <v>4</v>
      </c>
      <c r="D6" s="3" t="s">
        <v>727</v>
      </c>
    </row>
    <row r="7" customFormat="false" ht="12.75" hidden="false" customHeight="false" outlineLevel="0" collapsed="false">
      <c r="A7" s="3" t="n">
        <v>5</v>
      </c>
      <c r="B7" s="3" t="s">
        <v>56</v>
      </c>
      <c r="C7" s="3" t="n">
        <f aca="false">A7</f>
        <v>5</v>
      </c>
      <c r="D7" s="3" t="s">
        <v>727</v>
      </c>
    </row>
    <row r="8" customFormat="false" ht="12.75" hidden="false" customHeight="false" outlineLevel="0" collapsed="false">
      <c r="A8" s="3" t="n">
        <v>7</v>
      </c>
      <c r="B8" s="3" t="s">
        <v>728</v>
      </c>
      <c r="C8" s="3" t="n">
        <f aca="false">A8</f>
        <v>7</v>
      </c>
      <c r="D8" s="3" t="s">
        <v>727</v>
      </c>
    </row>
    <row r="9" customFormat="false" ht="12.75" hidden="false" customHeight="false" outlineLevel="0" collapsed="false">
      <c r="A9" s="3" t="n">
        <v>8</v>
      </c>
      <c r="B9" s="3" t="s">
        <v>729</v>
      </c>
      <c r="C9" s="3" t="n">
        <f aca="false">A9</f>
        <v>8</v>
      </c>
      <c r="D9" s="3" t="s">
        <v>727</v>
      </c>
    </row>
    <row r="10" customFormat="false" ht="12.75" hidden="false" customHeight="false" outlineLevel="0" collapsed="false">
      <c r="A10" s="3" t="n">
        <v>9</v>
      </c>
      <c r="B10" s="3" t="s">
        <v>730</v>
      </c>
      <c r="C10" s="3" t="n">
        <f aca="false">A10</f>
        <v>9</v>
      </c>
      <c r="D10" s="3" t="s">
        <v>727</v>
      </c>
    </row>
    <row r="11" customFormat="false" ht="12.75" hidden="false" customHeight="false" outlineLevel="0" collapsed="false">
      <c r="A11" s="3" t="n">
        <v>10</v>
      </c>
      <c r="B11" s="3" t="s">
        <v>731</v>
      </c>
      <c r="C11" s="3" t="n">
        <f aca="false">A11</f>
        <v>10</v>
      </c>
      <c r="D11" s="3" t="s">
        <v>727</v>
      </c>
    </row>
    <row r="12" customFormat="false" ht="12.75" hidden="false" customHeight="false" outlineLevel="0" collapsed="false">
      <c r="A12" s="3" t="n">
        <v>15</v>
      </c>
      <c r="B12" s="3" t="s">
        <v>732</v>
      </c>
      <c r="C12" s="3" t="n">
        <f aca="false">A12</f>
        <v>15</v>
      </c>
      <c r="D12" s="3" t="s">
        <v>727</v>
      </c>
    </row>
  </sheetData>
  <autoFilter ref="A1:D12"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90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E7" activeCellId="0" sqref="E7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17"/>
      <c r="B1" s="18"/>
      <c r="C1" s="19" t="s">
        <v>249</v>
      </c>
      <c r="D1" s="20"/>
    </row>
    <row r="2" customFormat="false" ht="12.75" hidden="false" customHeight="false" outlineLevel="0" collapsed="false">
      <c r="A2" s="21" t="s">
        <v>4</v>
      </c>
      <c r="B2" s="22" t="s">
        <v>26</v>
      </c>
      <c r="C2" s="23" t="s">
        <v>250</v>
      </c>
      <c r="D2" s="24" t="s">
        <v>251</v>
      </c>
      <c r="E2" s="9" t="s">
        <v>252</v>
      </c>
    </row>
    <row r="3" customFormat="false" ht="12.75" hidden="false" customHeight="false" outlineLevel="0" collapsed="false">
      <c r="A3" s="25" t="n">
        <v>1</v>
      </c>
      <c r="B3" s="26" t="n">
        <v>0.105</v>
      </c>
      <c r="C3" s="27" t="n">
        <v>200</v>
      </c>
      <c r="D3" s="28" t="n">
        <v>21</v>
      </c>
      <c r="E3" s="9" t="n">
        <f aca="false">ABS(IFERROR(ROUND(B3*C3,2),0)-D3)</f>
        <v>0</v>
      </c>
    </row>
    <row r="4" customFormat="false" ht="12.75" hidden="false" customHeight="false" outlineLevel="0" collapsed="false">
      <c r="A4" s="29"/>
      <c r="B4" s="30" t="n">
        <v>0.21</v>
      </c>
      <c r="C4" s="31" t="n">
        <v>100</v>
      </c>
      <c r="D4" s="32" t="n">
        <v>21</v>
      </c>
      <c r="E4" s="9" t="n">
        <f aca="false">ABS(IFERROR(ROUND(B4*C4,2),0)-D4)</f>
        <v>0</v>
      </c>
    </row>
    <row r="5" customFormat="false" ht="12.75" hidden="false" customHeight="false" outlineLevel="0" collapsed="false">
      <c r="A5" s="25" t="n">
        <v>2</v>
      </c>
      <c r="B5" s="26" t="n">
        <v>0</v>
      </c>
      <c r="C5" s="27" t="n">
        <v>9</v>
      </c>
      <c r="D5" s="28" t="n">
        <v>0</v>
      </c>
      <c r="E5" s="9" t="n">
        <f aca="false">ABS(IFERROR(ROUND(B5*C5,2),0)-D5)</f>
        <v>0</v>
      </c>
    </row>
    <row r="6" customFormat="false" ht="12.75" hidden="false" customHeight="false" outlineLevel="0" collapsed="false">
      <c r="A6" s="33"/>
      <c r="B6" s="34" t="n">
        <v>0.105</v>
      </c>
      <c r="C6" s="35" t="n">
        <v>16</v>
      </c>
      <c r="D6" s="36" t="n">
        <v>1.68</v>
      </c>
      <c r="E6" s="9" t="n">
        <f aca="false">ABS(IFERROR(ROUND(B6*C6,2),0)-D6)</f>
        <v>0</v>
      </c>
    </row>
    <row r="7" customFormat="false" ht="12.75" hidden="false" customHeight="false" outlineLevel="0" collapsed="false">
      <c r="A7" s="33"/>
      <c r="B7" s="34" t="n">
        <v>0.21</v>
      </c>
      <c r="C7" s="35" t="n">
        <v>25</v>
      </c>
      <c r="D7" s="36" t="n">
        <v>5.25</v>
      </c>
      <c r="E7" s="9" t="n">
        <f aca="false">ABS(IFERROR(ROUND(B7*C7,2),0)-D7)</f>
        <v>0</v>
      </c>
    </row>
    <row r="8" customFormat="false" ht="12.75" hidden="false" customHeight="false" outlineLevel="0" collapsed="false">
      <c r="A8" s="33"/>
      <c r="B8" s="34" t="n">
        <v>0.27</v>
      </c>
      <c r="C8" s="35" t="n">
        <v>36</v>
      </c>
      <c r="D8" s="36" t="n">
        <v>9.72</v>
      </c>
      <c r="E8" s="9" t="n">
        <f aca="false">ABS(IFERROR(ROUND(B8*C8,2),0)-D8)</f>
        <v>0</v>
      </c>
    </row>
    <row r="9" customFormat="false" ht="12.75" hidden="false" customHeight="false" outlineLevel="0" collapsed="false">
      <c r="A9" s="33"/>
      <c r="B9" s="34" t="s">
        <v>66</v>
      </c>
      <c r="C9" s="35" t="n">
        <v>200</v>
      </c>
      <c r="D9" s="36" t="n">
        <v>0</v>
      </c>
      <c r="E9" s="9" t="n">
        <f aca="false">ABS(IFERROR(ROUND(B9*C9,2),0)-D9)</f>
        <v>0</v>
      </c>
    </row>
    <row r="10" customFormat="false" ht="12.75" hidden="false" customHeight="false" outlineLevel="0" collapsed="false">
      <c r="A10" s="29"/>
      <c r="B10" s="30" t="s">
        <v>62</v>
      </c>
      <c r="C10" s="31" t="n">
        <v>100</v>
      </c>
      <c r="D10" s="32" t="n">
        <v>0</v>
      </c>
      <c r="E10" s="9" t="n">
        <f aca="false">ABS(IFERROR(ROUND(B10*C10,2),0)-D10)</f>
        <v>0</v>
      </c>
    </row>
    <row r="11" customFormat="false" ht="12.75" hidden="false" customHeight="false" outlineLevel="0" collapsed="false">
      <c r="A11" s="37" t="n">
        <v>3</v>
      </c>
      <c r="B11" s="38" t="s">
        <v>80</v>
      </c>
      <c r="C11" s="39" t="n">
        <v>500194</v>
      </c>
      <c r="D11" s="40" t="n">
        <v>0</v>
      </c>
      <c r="E11" s="9" t="n">
        <f aca="false">ABS(IFERROR(ROUND(B11*C11,2),0)-D11)</f>
        <v>0</v>
      </c>
    </row>
    <row r="12" customFormat="false" ht="12.75" hidden="false" customHeight="false" outlineLevel="0" collapsed="false">
      <c r="A12" s="37" t="n">
        <v>4</v>
      </c>
      <c r="B12" s="38" t="s">
        <v>86</v>
      </c>
      <c r="C12" s="39" t="n">
        <v>294</v>
      </c>
      <c r="D12" s="40" t="n">
        <v>0</v>
      </c>
      <c r="E12" s="9" t="n">
        <f aca="false">ABS(IFERROR(ROUND(B12*C12,2),0)-D12)</f>
        <v>0</v>
      </c>
    </row>
    <row r="13" customFormat="false" ht="12.75" hidden="false" customHeight="false" outlineLevel="0" collapsed="false">
      <c r="A13" s="25" t="n">
        <v>5</v>
      </c>
      <c r="B13" s="26" t="n">
        <v>0</v>
      </c>
      <c r="C13" s="27" t="n">
        <v>596.6</v>
      </c>
      <c r="D13" s="28" t="n">
        <v>0</v>
      </c>
      <c r="E13" s="9" t="n">
        <f aca="false">ABS(IFERROR(ROUND(B13*C13,2),0)-D13)</f>
        <v>0</v>
      </c>
    </row>
    <row r="14" customFormat="false" ht="12.75" hidden="false" customHeight="false" outlineLevel="0" collapsed="false">
      <c r="A14" s="33"/>
      <c r="B14" s="34" t="n">
        <v>0.025</v>
      </c>
      <c r="C14" s="35" t="n">
        <v>20930</v>
      </c>
      <c r="D14" s="36" t="n">
        <v>523.25</v>
      </c>
      <c r="E14" s="9" t="n">
        <f aca="false">ABS(IFERROR(ROUND(B14*C14,2),0)-D14)</f>
        <v>0</v>
      </c>
    </row>
    <row r="15" customFormat="false" ht="12.75" hidden="false" customHeight="false" outlineLevel="0" collapsed="false">
      <c r="A15" s="33"/>
      <c r="B15" s="34" t="n">
        <v>0.05</v>
      </c>
      <c r="C15" s="35" t="n">
        <v>4131.4</v>
      </c>
      <c r="D15" s="36" t="n">
        <v>206.57</v>
      </c>
      <c r="E15" s="9" t="n">
        <f aca="false">ABS(IFERROR(ROUND(B15*C15,2),0)-D15)</f>
        <v>0</v>
      </c>
    </row>
    <row r="16" customFormat="false" ht="12.75" hidden="false" customHeight="false" outlineLevel="0" collapsed="false">
      <c r="A16" s="33"/>
      <c r="B16" s="34" t="n">
        <v>0.105</v>
      </c>
      <c r="C16" s="35" t="n">
        <v>491.4</v>
      </c>
      <c r="D16" s="36" t="n">
        <v>51.6</v>
      </c>
      <c r="E16" s="9" t="n">
        <f aca="false">ABS(IFERROR(ROUND(B16*C16,2),0)-D16)</f>
        <v>0</v>
      </c>
    </row>
    <row r="17" customFormat="false" ht="12.75" hidden="false" customHeight="false" outlineLevel="0" collapsed="false">
      <c r="A17" s="33"/>
      <c r="B17" s="34" t="n">
        <v>0.21</v>
      </c>
      <c r="C17" s="35" t="n">
        <v>775.2</v>
      </c>
      <c r="D17" s="36" t="n">
        <v>162.8</v>
      </c>
      <c r="E17" s="9" t="n">
        <f aca="false">ABS(IFERROR(ROUND(B17*C17,2),0)-D17)</f>
        <v>0.0100000000000193</v>
      </c>
    </row>
    <row r="18" customFormat="false" ht="12.75" hidden="false" customHeight="false" outlineLevel="0" collapsed="false">
      <c r="A18" s="33"/>
      <c r="B18" s="34" t="n">
        <v>0.27</v>
      </c>
      <c r="C18" s="35" t="n">
        <v>1700</v>
      </c>
      <c r="D18" s="36" t="n">
        <v>459</v>
      </c>
      <c r="E18" s="9" t="n">
        <f aca="false">ABS(IFERROR(ROUND(B18*C18,2),0)-D18)</f>
        <v>0</v>
      </c>
    </row>
    <row r="19" customFormat="false" ht="12.75" hidden="false" customHeight="false" outlineLevel="0" collapsed="false">
      <c r="A19" s="33"/>
      <c r="B19" s="34" t="s">
        <v>66</v>
      </c>
      <c r="C19" s="35" t="n">
        <v>6075</v>
      </c>
      <c r="D19" s="36" t="n">
        <v>0</v>
      </c>
      <c r="E19" s="9" t="n">
        <f aca="false">ABS(IFERROR(ROUND(B19*C19,2),0)-D19)</f>
        <v>0</v>
      </c>
    </row>
    <row r="20" customFormat="false" ht="12.75" hidden="false" customHeight="false" outlineLevel="0" collapsed="false">
      <c r="A20" s="29"/>
      <c r="B20" s="30" t="s">
        <v>62</v>
      </c>
      <c r="C20" s="31" t="n">
        <v>3105</v>
      </c>
      <c r="D20" s="32" t="n">
        <v>0</v>
      </c>
      <c r="E20" s="9" t="n">
        <f aca="false">ABS(IFERROR(ROUND(B20*C20,2),0)-D20)</f>
        <v>0</v>
      </c>
    </row>
    <row r="21" customFormat="false" ht="12.75" hidden="false" customHeight="false" outlineLevel="0" collapsed="false">
      <c r="A21" s="37" t="n">
        <v>6</v>
      </c>
      <c r="B21" s="38" t="n">
        <v>0.21</v>
      </c>
      <c r="C21" s="39" t="n">
        <v>1084918.87</v>
      </c>
      <c r="D21" s="40" t="n">
        <v>227832.96</v>
      </c>
      <c r="E21" s="9" t="n">
        <f aca="false">ABS(IFERROR(ROUND(B21*C21,2),0)-D21)</f>
        <v>0</v>
      </c>
    </row>
    <row r="22" customFormat="false" ht="12.75" hidden="false" customHeight="false" outlineLevel="0" collapsed="false">
      <c r="A22" s="37" t="n">
        <v>7</v>
      </c>
      <c r="B22" s="38" t="n">
        <v>0.21</v>
      </c>
      <c r="C22" s="39" t="n">
        <v>576770.32</v>
      </c>
      <c r="D22" s="40" t="n">
        <v>121121.77</v>
      </c>
      <c r="E22" s="9" t="n">
        <f aca="false">ABS(IFERROR(ROUND(B22*C22,2),0)-D22)</f>
        <v>0</v>
      </c>
    </row>
    <row r="23" customFormat="false" ht="12.75" hidden="false" customHeight="false" outlineLevel="0" collapsed="false">
      <c r="A23" s="37" t="n">
        <v>8</v>
      </c>
      <c r="B23" s="38" t="n">
        <v>0.21</v>
      </c>
      <c r="C23" s="39" t="n">
        <v>594142.92</v>
      </c>
      <c r="D23" s="40" t="n">
        <v>124770.01</v>
      </c>
      <c r="E23" s="9" t="n">
        <f aca="false">ABS(IFERROR(ROUND(B23*C23,2),0)-D23)</f>
        <v>0</v>
      </c>
    </row>
    <row r="24" customFormat="false" ht="12.75" hidden="false" customHeight="false" outlineLevel="0" collapsed="false">
      <c r="A24" s="37" t="n">
        <v>9</v>
      </c>
      <c r="B24" s="38" t="n">
        <v>0.21</v>
      </c>
      <c r="C24" s="39" t="n">
        <v>713145.23</v>
      </c>
      <c r="D24" s="40" t="n">
        <v>149760.5</v>
      </c>
      <c r="E24" s="9" t="n">
        <f aca="false">ABS(IFERROR(ROUND(B24*C24,2),0)-D24)</f>
        <v>0</v>
      </c>
    </row>
    <row r="25" customFormat="false" ht="12.75" hidden="false" customHeight="false" outlineLevel="0" collapsed="false">
      <c r="A25" s="37" t="n">
        <v>10</v>
      </c>
      <c r="B25" s="38" t="n">
        <v>0.21</v>
      </c>
      <c r="C25" s="39" t="n">
        <v>892951.64</v>
      </c>
      <c r="D25" s="40" t="n">
        <v>187519.84</v>
      </c>
      <c r="E25" s="9" t="n">
        <f aca="false">ABS(IFERROR(ROUND(B25*C25,2),0)-D25)</f>
        <v>0</v>
      </c>
    </row>
    <row r="26" customFormat="false" ht="12.75" hidden="false" customHeight="false" outlineLevel="0" collapsed="false">
      <c r="A26" s="37" t="n">
        <v>11</v>
      </c>
      <c r="B26" s="38" t="n">
        <v>0.21</v>
      </c>
      <c r="C26" s="39" t="n">
        <v>581982.1</v>
      </c>
      <c r="D26" s="40" t="n">
        <v>122216.24</v>
      </c>
      <c r="E26" s="9" t="n">
        <f aca="false">ABS(IFERROR(ROUND(B26*C26,2),0)-D26)</f>
        <v>0</v>
      </c>
    </row>
    <row r="27" customFormat="false" ht="12.75" hidden="false" customHeight="false" outlineLevel="0" collapsed="false">
      <c r="A27" s="37" t="n">
        <v>12</v>
      </c>
      <c r="B27" s="38" t="n">
        <v>0.21</v>
      </c>
      <c r="C27" s="39" t="n">
        <v>1156146.53</v>
      </c>
      <c r="D27" s="40" t="n">
        <v>242790.77</v>
      </c>
      <c r="E27" s="9" t="n">
        <f aca="false">ABS(IFERROR(ROUND(B27*C27,2),0)-D27)</f>
        <v>0</v>
      </c>
    </row>
    <row r="28" customFormat="false" ht="12.75" hidden="false" customHeight="false" outlineLevel="0" collapsed="false">
      <c r="A28" s="37" t="n">
        <v>13</v>
      </c>
      <c r="B28" s="38" t="n">
        <v>0.21</v>
      </c>
      <c r="C28" s="39" t="n">
        <v>603697.85</v>
      </c>
      <c r="D28" s="40" t="n">
        <v>126776.55</v>
      </c>
      <c r="E28" s="9" t="n">
        <f aca="false">ABS(IFERROR(ROUND(B28*C28,2),0)-D28)</f>
        <v>0</v>
      </c>
    </row>
    <row r="29" customFormat="false" ht="12.75" hidden="false" customHeight="false" outlineLevel="0" collapsed="false">
      <c r="A29" s="37" t="n">
        <v>14</v>
      </c>
      <c r="B29" s="38" t="n">
        <v>0.21</v>
      </c>
      <c r="C29" s="39" t="n">
        <v>1137036.67</v>
      </c>
      <c r="D29" s="40" t="n">
        <v>238777.7</v>
      </c>
      <c r="E29" s="9" t="n">
        <f aca="false">ABS(IFERROR(ROUND(B29*C29,2),0)-D29)</f>
        <v>0</v>
      </c>
    </row>
    <row r="30" customFormat="false" ht="12.75" hidden="false" customHeight="false" outlineLevel="0" collapsed="false">
      <c r="A30" s="37" t="n">
        <v>15</v>
      </c>
      <c r="B30" s="38" t="n">
        <v>0.21</v>
      </c>
      <c r="C30" s="39" t="n">
        <v>1437582.65</v>
      </c>
      <c r="D30" s="40" t="n">
        <v>301892.36</v>
      </c>
      <c r="E30" s="9" t="n">
        <f aca="false">ABS(IFERROR(ROUND(B30*C30,2),0)-D30)</f>
        <v>0</v>
      </c>
    </row>
    <row r="31" customFormat="false" ht="12.75" hidden="false" customHeight="false" outlineLevel="0" collapsed="false">
      <c r="A31" s="37" t="n">
        <v>16</v>
      </c>
      <c r="B31" s="38" t="n">
        <v>0.21</v>
      </c>
      <c r="C31" s="39" t="n">
        <v>1022377.51</v>
      </c>
      <c r="D31" s="40" t="n">
        <v>214699.28</v>
      </c>
      <c r="E31" s="9" t="n">
        <f aca="false">ABS(IFERROR(ROUND(B31*C31,2),0)-D31)</f>
        <v>0</v>
      </c>
    </row>
    <row r="32" customFormat="false" ht="12.75" hidden="false" customHeight="false" outlineLevel="0" collapsed="false">
      <c r="A32" s="37" t="n">
        <v>17</v>
      </c>
      <c r="B32" s="38" t="n">
        <v>0.21</v>
      </c>
      <c r="C32" s="39" t="n">
        <v>437789.52</v>
      </c>
      <c r="D32" s="40" t="n">
        <v>91935.8</v>
      </c>
      <c r="E32" s="9" t="n">
        <f aca="false">ABS(IFERROR(ROUND(B32*C32,2),0)-D32)</f>
        <v>0</v>
      </c>
    </row>
    <row r="33" customFormat="false" ht="12.75" hidden="false" customHeight="false" outlineLevel="0" collapsed="false">
      <c r="A33" s="37" t="n">
        <v>18</v>
      </c>
      <c r="B33" s="38" t="n">
        <v>0.21</v>
      </c>
      <c r="C33" s="39" t="n">
        <v>1099685.58</v>
      </c>
      <c r="D33" s="40" t="n">
        <v>230933.97</v>
      </c>
      <c r="E33" s="9" t="n">
        <f aca="false">ABS(IFERROR(ROUND(B33*C33,2),0)-D33)</f>
        <v>0</v>
      </c>
    </row>
    <row r="34" customFormat="false" ht="12.75" hidden="false" customHeight="false" outlineLevel="0" collapsed="false">
      <c r="A34" s="37" t="n">
        <v>19</v>
      </c>
      <c r="B34" s="38" t="n">
        <v>0.21</v>
      </c>
      <c r="C34" s="39" t="n">
        <v>611515.52</v>
      </c>
      <c r="D34" s="40" t="n">
        <v>128418.26</v>
      </c>
      <c r="E34" s="9" t="n">
        <f aca="false">ABS(IFERROR(ROUND(B34*C34,2),0)-D34)</f>
        <v>0</v>
      </c>
    </row>
    <row r="35" customFormat="false" ht="12.75" hidden="false" customHeight="false" outlineLevel="0" collapsed="false">
      <c r="A35" s="37" t="n">
        <v>20</v>
      </c>
      <c r="B35" s="38" t="n">
        <v>0.21</v>
      </c>
      <c r="C35" s="39" t="n">
        <v>1529657.43</v>
      </c>
      <c r="D35" s="40" t="n">
        <v>321228.06</v>
      </c>
      <c r="E35" s="9" t="n">
        <f aca="false">ABS(IFERROR(ROUND(B35*C35,2),0)-D35)</f>
        <v>0</v>
      </c>
    </row>
    <row r="36" customFormat="false" ht="12.75" hidden="false" customHeight="false" outlineLevel="0" collapsed="false">
      <c r="A36" s="37" t="n">
        <v>21</v>
      </c>
      <c r="B36" s="38" t="n">
        <v>0.21</v>
      </c>
      <c r="C36" s="39" t="n">
        <v>479483.76</v>
      </c>
      <c r="D36" s="40" t="n">
        <v>100691.59</v>
      </c>
      <c r="E36" s="9" t="n">
        <f aca="false">ABS(IFERROR(ROUND(B36*C36,2),0)-D36)</f>
        <v>0</v>
      </c>
    </row>
    <row r="37" customFormat="false" ht="12.75" hidden="false" customHeight="false" outlineLevel="0" collapsed="false">
      <c r="A37" s="37" t="n">
        <v>22</v>
      </c>
      <c r="B37" s="38" t="n">
        <v>0.21</v>
      </c>
      <c r="C37" s="39" t="n">
        <v>696641.26</v>
      </c>
      <c r="D37" s="40" t="n">
        <v>146294.66</v>
      </c>
      <c r="E37" s="9" t="n">
        <f aca="false">ABS(IFERROR(ROUND(B37*C37,2),0)-D37)</f>
        <v>0</v>
      </c>
    </row>
    <row r="38" customFormat="false" ht="12.75" hidden="false" customHeight="false" outlineLevel="0" collapsed="false">
      <c r="A38" s="37" t="n">
        <v>23</v>
      </c>
      <c r="B38" s="38" t="n">
        <v>0.21</v>
      </c>
      <c r="C38" s="39" t="n">
        <v>1104897.36</v>
      </c>
      <c r="D38" s="40" t="n">
        <v>232028.45</v>
      </c>
      <c r="E38" s="9" t="n">
        <f aca="false">ABS(IFERROR(ROUND(B38*C38,2),0)-D38)</f>
        <v>0</v>
      </c>
    </row>
    <row r="39" customFormat="false" ht="12.75" hidden="false" customHeight="false" outlineLevel="0" collapsed="false">
      <c r="A39" s="37" t="n">
        <v>24</v>
      </c>
      <c r="B39" s="38" t="n">
        <v>0.21</v>
      </c>
      <c r="C39" s="39" t="n">
        <v>1245615.42</v>
      </c>
      <c r="D39" s="40" t="n">
        <v>261579.24</v>
      </c>
      <c r="E39" s="9" t="n">
        <f aca="false">ABS(IFERROR(ROUND(B39*C39,2),0)-D39)</f>
        <v>0</v>
      </c>
    </row>
    <row r="40" customFormat="false" ht="12.75" hidden="false" customHeight="false" outlineLevel="0" collapsed="false">
      <c r="A40" s="37" t="n">
        <v>25</v>
      </c>
      <c r="B40" s="38" t="n">
        <v>0.21</v>
      </c>
      <c r="C40" s="39" t="n">
        <v>727043.31</v>
      </c>
      <c r="D40" s="40" t="n">
        <v>152679.1</v>
      </c>
      <c r="E40" s="9" t="n">
        <f aca="false">ABS(IFERROR(ROUND(B40*C40,2),0)-D40)</f>
        <v>0</v>
      </c>
    </row>
    <row r="41" customFormat="false" ht="12.75" hidden="false" customHeight="false" outlineLevel="0" collapsed="false">
      <c r="A41" s="37" t="n">
        <v>26</v>
      </c>
      <c r="B41" s="38" t="n">
        <v>0.21</v>
      </c>
      <c r="C41" s="39" t="n">
        <v>984157.79</v>
      </c>
      <c r="D41" s="40" t="n">
        <v>206673.14</v>
      </c>
      <c r="E41" s="9" t="n">
        <f aca="false">ABS(IFERROR(ROUND(B41*C41,2),0)-D41)</f>
        <v>0</v>
      </c>
    </row>
    <row r="42" customFormat="false" ht="12.75" hidden="false" customHeight="false" outlineLevel="0" collapsed="false">
      <c r="A42" s="37" t="n">
        <v>27</v>
      </c>
      <c r="B42" s="38" t="n">
        <v>0.21</v>
      </c>
      <c r="C42" s="39" t="n">
        <v>267538.04</v>
      </c>
      <c r="D42" s="40" t="n">
        <v>56182.99</v>
      </c>
      <c r="E42" s="9" t="n">
        <f aca="false">ABS(IFERROR(ROUND(B42*C42,2),0)-D42)</f>
        <v>0</v>
      </c>
    </row>
    <row r="43" customFormat="false" ht="12.75" hidden="false" customHeight="false" outlineLevel="0" collapsed="false">
      <c r="A43" s="37" t="n">
        <v>28</v>
      </c>
      <c r="B43" s="38" t="n">
        <v>0.21</v>
      </c>
      <c r="C43" s="39" t="n">
        <v>475140.61</v>
      </c>
      <c r="D43" s="40" t="n">
        <v>99779.53</v>
      </c>
      <c r="E43" s="9" t="n">
        <f aca="false">ABS(IFERROR(ROUND(B43*C43,2),0)-D43)</f>
        <v>0</v>
      </c>
    </row>
    <row r="44" customFormat="false" ht="12.75" hidden="false" customHeight="false" outlineLevel="0" collapsed="false">
      <c r="A44" s="37" t="n">
        <v>29</v>
      </c>
      <c r="B44" s="38" t="n">
        <v>0.21</v>
      </c>
      <c r="C44" s="39" t="n">
        <v>298808.72</v>
      </c>
      <c r="D44" s="40" t="n">
        <v>62749.83</v>
      </c>
      <c r="E44" s="9" t="n">
        <f aca="false">ABS(IFERROR(ROUND(B44*C44,2),0)-D44)</f>
        <v>0</v>
      </c>
    </row>
    <row r="45" customFormat="false" ht="12.75" hidden="false" customHeight="false" outlineLevel="0" collapsed="false">
      <c r="A45" s="37" t="n">
        <v>30</v>
      </c>
      <c r="B45" s="38" t="n">
        <v>0.21</v>
      </c>
      <c r="C45" s="39" t="n">
        <v>506411.29</v>
      </c>
      <c r="D45" s="40" t="n">
        <v>106346.37</v>
      </c>
      <c r="E45" s="9" t="n">
        <f aca="false">ABS(IFERROR(ROUND(B45*C45,2),0)-D45)</f>
        <v>0</v>
      </c>
    </row>
    <row r="46" customFormat="false" ht="12.75" hidden="false" customHeight="false" outlineLevel="0" collapsed="false">
      <c r="A46" s="37" t="n">
        <v>31</v>
      </c>
      <c r="B46" s="38" t="n">
        <v>0.21</v>
      </c>
      <c r="C46" s="39" t="n">
        <v>894688.9</v>
      </c>
      <c r="D46" s="40" t="n">
        <v>187884.67</v>
      </c>
      <c r="E46" s="9" t="n">
        <f aca="false">ABS(IFERROR(ROUND(B46*C46,2),0)-D46)</f>
        <v>0</v>
      </c>
    </row>
    <row r="47" customFormat="false" ht="12.75" hidden="false" customHeight="false" outlineLevel="0" collapsed="false">
      <c r="A47" s="37" t="n">
        <v>32</v>
      </c>
      <c r="B47" s="38" t="n">
        <v>0.21</v>
      </c>
      <c r="C47" s="39" t="n">
        <v>232792.84</v>
      </c>
      <c r="D47" s="40" t="n">
        <v>48886.5</v>
      </c>
      <c r="E47" s="9" t="n">
        <f aca="false">ABS(IFERROR(ROUND(B47*C47,2),0)-D47)</f>
        <v>0</v>
      </c>
    </row>
    <row r="48" customFormat="false" ht="12.75" hidden="false" customHeight="false" outlineLevel="0" collapsed="false">
      <c r="A48" s="37" t="n">
        <v>33</v>
      </c>
      <c r="B48" s="38" t="n">
        <v>0.21</v>
      </c>
      <c r="C48" s="39" t="n">
        <v>547236.9</v>
      </c>
      <c r="D48" s="40" t="n">
        <v>114919.75</v>
      </c>
      <c r="E48" s="9" t="n">
        <f aca="false">ABS(IFERROR(ROUND(B48*C48,2),0)-D48)</f>
        <v>0</v>
      </c>
    </row>
    <row r="49" customFormat="false" ht="12.75" hidden="false" customHeight="false" outlineLevel="0" collapsed="false">
      <c r="A49" s="37" t="n">
        <v>34</v>
      </c>
      <c r="B49" s="38" t="n">
        <v>0.21</v>
      </c>
      <c r="C49" s="39" t="n">
        <v>3474520</v>
      </c>
      <c r="D49" s="40" t="n">
        <v>729649.2</v>
      </c>
      <c r="E49" s="9" t="n">
        <f aca="false">ABS(IFERROR(ROUND(B49*C49,2),0)-D49)</f>
        <v>0</v>
      </c>
    </row>
    <row r="50" customFormat="false" ht="12.75" hidden="false" customHeight="false" outlineLevel="0" collapsed="false">
      <c r="A50" s="37" t="n">
        <v>35</v>
      </c>
      <c r="B50" s="38" t="n">
        <v>0.21</v>
      </c>
      <c r="C50" s="39" t="n">
        <v>3821972</v>
      </c>
      <c r="D50" s="40" t="n">
        <v>802614.12</v>
      </c>
      <c r="E50" s="9" t="n">
        <f aca="false">ABS(IFERROR(ROUND(B50*C50,2),0)-D50)</f>
        <v>0</v>
      </c>
    </row>
    <row r="51" customFormat="false" ht="12.75" hidden="false" customHeight="false" outlineLevel="0" collapsed="false">
      <c r="A51" s="37" t="n">
        <v>36</v>
      </c>
      <c r="B51" s="38" t="n">
        <v>0.21</v>
      </c>
      <c r="C51" s="39" t="n">
        <v>2779616</v>
      </c>
      <c r="D51" s="40" t="n">
        <v>583719.36</v>
      </c>
      <c r="E51" s="9" t="n">
        <f aca="false">ABS(IFERROR(ROUND(B51*C51,2),0)-D51)</f>
        <v>0</v>
      </c>
    </row>
    <row r="52" customFormat="false" ht="12.75" hidden="false" customHeight="false" outlineLevel="0" collapsed="false">
      <c r="A52" s="37" t="n">
        <v>37</v>
      </c>
      <c r="B52" s="38" t="n">
        <v>0.21</v>
      </c>
      <c r="C52" s="39" t="n">
        <v>1563534</v>
      </c>
      <c r="D52" s="40" t="n">
        <v>328342.14</v>
      </c>
      <c r="E52" s="9" t="n">
        <f aca="false">ABS(IFERROR(ROUND(B52*C52,2),0)-D52)</f>
        <v>0</v>
      </c>
    </row>
    <row r="53" customFormat="false" ht="12.75" hidden="false" customHeight="false" outlineLevel="0" collapsed="false">
      <c r="A53" s="37" t="n">
        <v>38</v>
      </c>
      <c r="B53" s="38" t="n">
        <v>0.21</v>
      </c>
      <c r="C53" s="39" t="n">
        <v>3735109</v>
      </c>
      <c r="D53" s="40" t="n">
        <v>784372.89</v>
      </c>
      <c r="E53" s="9" t="n">
        <f aca="false">ABS(IFERROR(ROUND(B53*C53,2),0)-D53)</f>
        <v>0</v>
      </c>
    </row>
    <row r="54" customFormat="false" ht="12.75" hidden="false" customHeight="false" outlineLevel="0" collapsed="false">
      <c r="A54" s="37" t="n">
        <v>39</v>
      </c>
      <c r="B54" s="38" t="n">
        <v>0.21</v>
      </c>
      <c r="C54" s="39" t="n">
        <v>2953342</v>
      </c>
      <c r="D54" s="40" t="n">
        <v>620201.82</v>
      </c>
      <c r="E54" s="9" t="n">
        <f aca="false">ABS(IFERROR(ROUND(B54*C54,2),0)-D54)</f>
        <v>0</v>
      </c>
    </row>
    <row r="55" customFormat="false" ht="12.75" hidden="false" customHeight="false" outlineLevel="0" collapsed="false">
      <c r="A55" s="37" t="n">
        <v>40</v>
      </c>
      <c r="B55" s="38" t="n">
        <v>0.21</v>
      </c>
      <c r="C55" s="39" t="n">
        <v>1042356</v>
      </c>
      <c r="D55" s="40" t="n">
        <v>218894.76</v>
      </c>
      <c r="E55" s="9" t="n">
        <f aca="false">ABS(IFERROR(ROUND(B55*C55,2),0)-D55)</f>
        <v>0</v>
      </c>
    </row>
    <row r="56" customFormat="false" ht="12.75" hidden="false" customHeight="false" outlineLevel="0" collapsed="false">
      <c r="A56" s="37" t="n">
        <v>41</v>
      </c>
      <c r="B56" s="38" t="n">
        <v>0.21</v>
      </c>
      <c r="C56" s="39" t="n">
        <v>2258438</v>
      </c>
      <c r="D56" s="40" t="n">
        <v>474271.98</v>
      </c>
      <c r="E56" s="9" t="n">
        <f aca="false">ABS(IFERROR(ROUND(B56*C56,2),0)-D56)</f>
        <v>0</v>
      </c>
    </row>
    <row r="57" customFormat="false" ht="12.75" hidden="false" customHeight="false" outlineLevel="0" collapsed="false">
      <c r="A57" s="37" t="n">
        <v>42</v>
      </c>
      <c r="B57" s="38" t="n">
        <v>0.21</v>
      </c>
      <c r="C57" s="39" t="n">
        <v>4169424</v>
      </c>
      <c r="D57" s="40" t="n">
        <v>875579.04</v>
      </c>
      <c r="E57" s="9" t="n">
        <f aca="false">ABS(IFERROR(ROUND(B57*C57,2),0)-D57)</f>
        <v>0</v>
      </c>
    </row>
    <row r="58" customFormat="false" ht="12.75" hidden="false" customHeight="false" outlineLevel="0" collapsed="false">
      <c r="A58" s="37" t="n">
        <v>43</v>
      </c>
      <c r="B58" s="38" t="n">
        <v>0.21</v>
      </c>
      <c r="C58" s="39" t="n">
        <v>1910986</v>
      </c>
      <c r="D58" s="40" t="n">
        <v>401307.06</v>
      </c>
      <c r="E58" s="9" t="n">
        <f aca="false">ABS(IFERROR(ROUND(B58*C58,2),0)-D58)</f>
        <v>0</v>
      </c>
    </row>
    <row r="59" customFormat="false" ht="12.75" hidden="false" customHeight="false" outlineLevel="0" collapsed="false">
      <c r="A59" s="37" t="n">
        <v>44</v>
      </c>
      <c r="B59" s="38" t="n">
        <v>0.21</v>
      </c>
      <c r="C59" s="39" t="n">
        <v>434315</v>
      </c>
      <c r="D59" s="40" t="n">
        <v>91206.15</v>
      </c>
      <c r="E59" s="9" t="n">
        <f aca="false">ABS(IFERROR(ROUND(B59*C59,2),0)-D59)</f>
        <v>0</v>
      </c>
    </row>
    <row r="60" customFormat="false" ht="12.75" hidden="false" customHeight="false" outlineLevel="0" collapsed="false">
      <c r="A60" s="37" t="n">
        <v>45</v>
      </c>
      <c r="B60" s="38" t="n">
        <v>0.21</v>
      </c>
      <c r="C60" s="39" t="n">
        <v>3040205</v>
      </c>
      <c r="D60" s="40" t="n">
        <v>638443.05</v>
      </c>
      <c r="E60" s="9" t="n">
        <f aca="false">ABS(IFERROR(ROUND(B60*C60,2),0)-D60)</f>
        <v>0</v>
      </c>
    </row>
    <row r="61" customFormat="false" ht="12.75" hidden="false" customHeight="false" outlineLevel="0" collapsed="false">
      <c r="A61" s="37" t="n">
        <v>46</v>
      </c>
      <c r="B61" s="38" t="n">
        <v>0.21</v>
      </c>
      <c r="C61" s="39" t="n">
        <v>434315</v>
      </c>
      <c r="D61" s="40" t="n">
        <v>91206.15</v>
      </c>
      <c r="E61" s="9" t="n">
        <f aca="false">ABS(IFERROR(ROUND(B61*C61,2),0)-D61)</f>
        <v>0</v>
      </c>
    </row>
    <row r="62" customFormat="false" ht="12.75" hidden="false" customHeight="false" outlineLevel="0" collapsed="false">
      <c r="A62" s="37" t="n">
        <v>47</v>
      </c>
      <c r="B62" s="38" t="n">
        <v>0.21</v>
      </c>
      <c r="C62" s="39" t="n">
        <v>1389808</v>
      </c>
      <c r="D62" s="40" t="n">
        <v>291859.68</v>
      </c>
      <c r="E62" s="9" t="n">
        <f aca="false">ABS(IFERROR(ROUND(B62*C62,2),0)-D62)</f>
        <v>0</v>
      </c>
    </row>
    <row r="63" customFormat="false" ht="12.75" hidden="false" customHeight="false" outlineLevel="0" collapsed="false">
      <c r="A63" s="37" t="n">
        <v>48</v>
      </c>
      <c r="B63" s="38" t="n">
        <v>0.21</v>
      </c>
      <c r="C63" s="39" t="n">
        <v>2519027</v>
      </c>
      <c r="D63" s="40" t="n">
        <v>528995.67</v>
      </c>
      <c r="E63" s="9" t="n">
        <f aca="false">ABS(IFERROR(ROUND(B63*C63,2),0)-D63)</f>
        <v>0</v>
      </c>
    </row>
    <row r="64" customFormat="false" ht="12.75" hidden="false" customHeight="false" outlineLevel="0" collapsed="false">
      <c r="A64" s="37" t="n">
        <v>49</v>
      </c>
      <c r="B64" s="38" t="n">
        <v>0.21</v>
      </c>
      <c r="C64" s="39" t="n">
        <v>4169424</v>
      </c>
      <c r="D64" s="40" t="n">
        <v>875579.04</v>
      </c>
      <c r="E64" s="9" t="n">
        <f aca="false">ABS(IFERROR(ROUND(B64*C64,2),0)-D64)</f>
        <v>0</v>
      </c>
    </row>
    <row r="65" customFormat="false" ht="12.75" hidden="false" customHeight="false" outlineLevel="0" collapsed="false">
      <c r="A65" s="37" t="n">
        <v>50</v>
      </c>
      <c r="B65" s="38" t="n">
        <v>0.21</v>
      </c>
      <c r="C65" s="39" t="n">
        <v>4256287</v>
      </c>
      <c r="D65" s="40" t="n">
        <v>893820.27</v>
      </c>
      <c r="E65" s="9" t="n">
        <f aca="false">ABS(IFERROR(ROUND(B65*C65,2),0)-D65)</f>
        <v>0</v>
      </c>
    </row>
    <row r="66" customFormat="false" ht="12.75" hidden="false" customHeight="false" outlineLevel="0" collapsed="false">
      <c r="A66" s="37" t="n">
        <v>51</v>
      </c>
      <c r="B66" s="38" t="n">
        <v>0.21</v>
      </c>
      <c r="C66" s="39" t="n">
        <v>1216082</v>
      </c>
      <c r="D66" s="40" t="n">
        <v>255377.22</v>
      </c>
      <c r="E66" s="9" t="n">
        <f aca="false">ABS(IFERROR(ROUND(B66*C66,2),0)-D66)</f>
        <v>0</v>
      </c>
    </row>
    <row r="67" customFormat="false" ht="12.75" hidden="false" customHeight="false" outlineLevel="0" collapsed="false">
      <c r="A67" s="37" t="n">
        <v>52</v>
      </c>
      <c r="B67" s="38" t="n">
        <v>0.21</v>
      </c>
      <c r="C67" s="39" t="n">
        <v>1129219</v>
      </c>
      <c r="D67" s="40" t="n">
        <v>237135.99</v>
      </c>
      <c r="E67" s="9" t="n">
        <f aca="false">ABS(IFERROR(ROUND(B67*C67,2),0)-D67)</f>
        <v>0</v>
      </c>
    </row>
    <row r="68" customFormat="false" ht="12.75" hidden="false" customHeight="false" outlineLevel="0" collapsed="false">
      <c r="A68" s="37" t="n">
        <v>53</v>
      </c>
      <c r="B68" s="38" t="n">
        <v>0.21</v>
      </c>
      <c r="C68" s="39" t="n">
        <v>3908835</v>
      </c>
      <c r="D68" s="40" t="n">
        <v>820855.35</v>
      </c>
      <c r="E68" s="9" t="n">
        <f aca="false">ABS(IFERROR(ROUND(B68*C68,2),0)-D68)</f>
        <v>0</v>
      </c>
    </row>
    <row r="69" customFormat="false" ht="12.75" hidden="false" customHeight="false" outlineLevel="0" collapsed="false">
      <c r="A69" s="37" t="n">
        <v>54</v>
      </c>
      <c r="B69" s="38" t="n">
        <v>0.21</v>
      </c>
      <c r="C69" s="39" t="n">
        <v>781767</v>
      </c>
      <c r="D69" s="40" t="n">
        <v>164171.07</v>
      </c>
      <c r="E69" s="9" t="n">
        <f aca="false">ABS(IFERROR(ROUND(B69*C69,2),0)-D69)</f>
        <v>0</v>
      </c>
    </row>
    <row r="70" customFormat="false" ht="12.75" hidden="false" customHeight="false" outlineLevel="0" collapsed="false">
      <c r="A70" s="37" t="n">
        <v>55</v>
      </c>
      <c r="B70" s="38" t="n">
        <v>0.21</v>
      </c>
      <c r="C70" s="39" t="n">
        <v>2779616</v>
      </c>
      <c r="D70" s="40" t="n">
        <v>583719.36</v>
      </c>
      <c r="E70" s="9" t="n">
        <f aca="false">ABS(IFERROR(ROUND(B70*C70,2),0)-D70)</f>
        <v>0</v>
      </c>
    </row>
    <row r="71" customFormat="false" ht="12.75" hidden="false" customHeight="false" outlineLevel="0" collapsed="false">
      <c r="A71" s="37" t="n">
        <v>56</v>
      </c>
      <c r="B71" s="38" t="n">
        <v>0.21</v>
      </c>
      <c r="C71" s="39" t="n">
        <v>2171575</v>
      </c>
      <c r="D71" s="40" t="n">
        <v>456030.75</v>
      </c>
      <c r="E71" s="9" t="n">
        <f aca="false">ABS(IFERROR(ROUND(B71*C71,2),0)-D71)</f>
        <v>0</v>
      </c>
    </row>
    <row r="72" customFormat="false" ht="12.75" hidden="false" customHeight="false" outlineLevel="0" collapsed="false">
      <c r="A72" s="37" t="n">
        <v>57</v>
      </c>
      <c r="B72" s="38" t="n">
        <v>0.21</v>
      </c>
      <c r="C72" s="39" t="n">
        <v>3040205</v>
      </c>
      <c r="D72" s="40" t="n">
        <v>638443.05</v>
      </c>
      <c r="E72" s="9" t="n">
        <f aca="false">ABS(IFERROR(ROUND(B72*C72,2),0)-D72)</f>
        <v>0</v>
      </c>
    </row>
    <row r="73" customFormat="false" ht="12.75" hidden="false" customHeight="false" outlineLevel="0" collapsed="false">
      <c r="A73" s="37" t="n">
        <v>58</v>
      </c>
      <c r="B73" s="38" t="n">
        <v>0.21</v>
      </c>
      <c r="C73" s="39" t="n">
        <v>3127068</v>
      </c>
      <c r="D73" s="40" t="n">
        <v>656684.28</v>
      </c>
      <c r="E73" s="9" t="n">
        <f aca="false">ABS(IFERROR(ROUND(B73*C73,2),0)-D73)</f>
        <v>0</v>
      </c>
    </row>
    <row r="74" customFormat="false" ht="12.75" hidden="false" customHeight="false" outlineLevel="0" collapsed="false">
      <c r="A74" s="37" t="n">
        <v>59</v>
      </c>
      <c r="B74" s="38" t="n">
        <v>0.21</v>
      </c>
      <c r="C74" s="39" t="n">
        <v>1737260</v>
      </c>
      <c r="D74" s="40" t="n">
        <v>364824.6</v>
      </c>
      <c r="E74" s="9" t="n">
        <f aca="false">ABS(IFERROR(ROUND(B74*C74,2),0)-D74)</f>
        <v>0</v>
      </c>
    </row>
    <row r="75" customFormat="false" ht="12.75" hidden="false" customHeight="false" outlineLevel="0" collapsed="false">
      <c r="A75" s="37" t="n">
        <v>60</v>
      </c>
      <c r="B75" s="38" t="n">
        <v>0.21</v>
      </c>
      <c r="C75" s="39" t="n">
        <v>1389808</v>
      </c>
      <c r="D75" s="40" t="n">
        <v>291859.68</v>
      </c>
      <c r="E75" s="9" t="n">
        <f aca="false">ABS(IFERROR(ROUND(B75*C75,2),0)-D75)</f>
        <v>0</v>
      </c>
    </row>
    <row r="76" customFormat="false" ht="12.75" hidden="false" customHeight="false" outlineLevel="0" collapsed="false">
      <c r="A76" s="37" t="n">
        <v>61</v>
      </c>
      <c r="B76" s="38" t="n">
        <v>0.21</v>
      </c>
      <c r="C76" s="39" t="n">
        <v>3995698</v>
      </c>
      <c r="D76" s="40" t="n">
        <v>839096.58</v>
      </c>
      <c r="E76" s="9" t="n">
        <f aca="false">ABS(IFERROR(ROUND(B76*C76,2),0)-D76)</f>
        <v>0</v>
      </c>
    </row>
    <row r="77" customFormat="false" ht="12.75" hidden="false" customHeight="false" outlineLevel="0" collapsed="false">
      <c r="A77" s="37" t="n">
        <v>62</v>
      </c>
      <c r="B77" s="38" t="n">
        <v>0.21</v>
      </c>
      <c r="C77" s="39" t="n">
        <v>3213931</v>
      </c>
      <c r="D77" s="40" t="n">
        <v>674925.51</v>
      </c>
      <c r="E77" s="9" t="n">
        <f aca="false">ABS(IFERROR(ROUND(B77*C77,2),0)-D77)</f>
        <v>0</v>
      </c>
    </row>
    <row r="78" customFormat="false" ht="12.75" hidden="false" customHeight="false" outlineLevel="0" collapsed="false">
      <c r="A78" s="37" t="n">
        <v>63</v>
      </c>
      <c r="B78" s="38" t="n">
        <v>0.21</v>
      </c>
      <c r="C78" s="39" t="n">
        <v>4169424</v>
      </c>
      <c r="D78" s="40" t="n">
        <v>875579.04</v>
      </c>
      <c r="E78" s="9" t="n">
        <f aca="false">ABS(IFERROR(ROUND(B78*C78,2),0)-D78)</f>
        <v>0</v>
      </c>
    </row>
    <row r="79" customFormat="false" ht="12.75" hidden="false" customHeight="false" outlineLevel="0" collapsed="false">
      <c r="A79" s="37" t="n">
        <v>64</v>
      </c>
      <c r="B79" s="38" t="n">
        <v>0.21</v>
      </c>
      <c r="C79" s="39" t="n">
        <v>1910986</v>
      </c>
      <c r="D79" s="40" t="n">
        <v>401307.06</v>
      </c>
      <c r="E79" s="9" t="n">
        <f aca="false">ABS(IFERROR(ROUND(B79*C79,2),0)-D79)</f>
        <v>0</v>
      </c>
    </row>
    <row r="80" customFormat="false" ht="12.75" hidden="false" customHeight="false" outlineLevel="0" collapsed="false">
      <c r="A80" s="37" t="n">
        <v>65</v>
      </c>
      <c r="B80" s="38" t="n">
        <v>0.21</v>
      </c>
      <c r="C80" s="39" t="n">
        <v>3213931</v>
      </c>
      <c r="D80" s="40" t="n">
        <v>674925.51</v>
      </c>
      <c r="E80" s="9" t="n">
        <f aca="false">ABS(IFERROR(ROUND(B80*C80,2),0)-D80)</f>
        <v>0</v>
      </c>
    </row>
    <row r="81" customFormat="false" ht="12.75" hidden="false" customHeight="false" outlineLevel="0" collapsed="false">
      <c r="A81" s="37" t="n">
        <v>66</v>
      </c>
      <c r="B81" s="38" t="n">
        <v>0.21</v>
      </c>
      <c r="C81" s="39" t="n">
        <v>3561383</v>
      </c>
      <c r="D81" s="40" t="n">
        <v>747890.43</v>
      </c>
      <c r="E81" s="9" t="n">
        <f aca="false">ABS(IFERROR(ROUND(B81*C81,2),0)-D81)</f>
        <v>0</v>
      </c>
    </row>
    <row r="82" customFormat="false" ht="12.75" hidden="false" customHeight="false" outlineLevel="0" collapsed="false">
      <c r="A82" s="37" t="n">
        <v>67</v>
      </c>
      <c r="B82" s="38" t="n">
        <v>0.21</v>
      </c>
      <c r="C82" s="39" t="n">
        <v>434315</v>
      </c>
      <c r="D82" s="40" t="n">
        <v>91206.15</v>
      </c>
      <c r="E82" s="9" t="n">
        <f aca="false">ABS(IFERROR(ROUND(B82*C82,2),0)-D82)</f>
        <v>0</v>
      </c>
    </row>
    <row r="83" customFormat="false" ht="12.75" hidden="false" customHeight="false" outlineLevel="0" collapsed="false">
      <c r="A83" s="37" t="n">
        <v>68</v>
      </c>
      <c r="B83" s="38" t="n">
        <v>0.21</v>
      </c>
      <c r="C83" s="39" t="n">
        <v>347452</v>
      </c>
      <c r="D83" s="40" t="n">
        <v>72964.92</v>
      </c>
      <c r="E83" s="9" t="n">
        <f aca="false">ABS(IFERROR(ROUND(B83*C83,2),0)-D83)</f>
        <v>0</v>
      </c>
    </row>
    <row r="84" customFormat="false" ht="12.75" hidden="false" customHeight="false" outlineLevel="0" collapsed="false">
      <c r="A84" s="37" t="n">
        <v>69</v>
      </c>
      <c r="B84" s="38" t="n">
        <v>0.21</v>
      </c>
      <c r="C84" s="39" t="n">
        <v>173726</v>
      </c>
      <c r="D84" s="40" t="n">
        <v>36482.46</v>
      </c>
      <c r="E84" s="9" t="n">
        <f aca="false">ABS(IFERROR(ROUND(B84*C84,2),0)-D84)</f>
        <v>0</v>
      </c>
    </row>
    <row r="85" customFormat="false" ht="12.75" hidden="false" customHeight="false" outlineLevel="0" collapsed="false">
      <c r="A85" s="37" t="n">
        <v>70</v>
      </c>
      <c r="B85" s="38" t="n">
        <v>0.21</v>
      </c>
      <c r="C85" s="39" t="n">
        <v>2084712</v>
      </c>
      <c r="D85" s="40" t="n">
        <v>437789.52</v>
      </c>
      <c r="E85" s="9" t="n">
        <f aca="false">ABS(IFERROR(ROUND(B85*C85,2),0)-D85)</f>
        <v>0</v>
      </c>
    </row>
    <row r="86" customFormat="false" ht="12.75" hidden="false" customHeight="false" outlineLevel="0" collapsed="false">
      <c r="A86" s="37" t="n">
        <v>71</v>
      </c>
      <c r="B86" s="38" t="n">
        <v>0.21</v>
      </c>
      <c r="C86" s="39" t="n">
        <v>1476671</v>
      </c>
      <c r="D86" s="40" t="n">
        <v>310100.91</v>
      </c>
      <c r="E86" s="9" t="n">
        <f aca="false">ABS(IFERROR(ROUND(B86*C86,2),0)-D86)</f>
        <v>0</v>
      </c>
    </row>
    <row r="87" customFormat="false" ht="12.75" hidden="false" customHeight="false" outlineLevel="0" collapsed="false">
      <c r="A87" s="37" t="n">
        <v>72</v>
      </c>
      <c r="B87" s="38" t="n">
        <v>0.21</v>
      </c>
      <c r="C87" s="39" t="n">
        <v>1824123</v>
      </c>
      <c r="D87" s="40" t="n">
        <v>383065.83</v>
      </c>
      <c r="E87" s="9" t="n">
        <f aca="false">ABS(IFERROR(ROUND(B87*C87,2),0)-D87)</f>
        <v>0</v>
      </c>
    </row>
    <row r="88" customFormat="false" ht="12.75" hidden="false" customHeight="false" outlineLevel="0" collapsed="false">
      <c r="A88" s="37" t="n">
        <v>73</v>
      </c>
      <c r="B88" s="38" t="n">
        <v>0.21</v>
      </c>
      <c r="C88" s="39" t="n">
        <v>3474520</v>
      </c>
      <c r="D88" s="40" t="n">
        <v>729649.2</v>
      </c>
      <c r="E88" s="9" t="n">
        <f aca="false">ABS(IFERROR(ROUND(B88*C88,2),0)-D88)</f>
        <v>0</v>
      </c>
    </row>
    <row r="89" customFormat="false" ht="12.75" hidden="false" customHeight="false" outlineLevel="0" collapsed="false">
      <c r="A89" s="37" t="n">
        <v>74</v>
      </c>
      <c r="B89" s="38" t="n">
        <v>0.21</v>
      </c>
      <c r="C89" s="39" t="n">
        <v>3908835</v>
      </c>
      <c r="D89" s="40" t="n">
        <v>820855.35</v>
      </c>
      <c r="E89" s="9" t="n">
        <f aca="false">ABS(IFERROR(ROUND(B89*C89,2),0)-D89)</f>
        <v>0</v>
      </c>
    </row>
    <row r="90" customFormat="false" ht="12.75" hidden="false" customHeight="false" outlineLevel="0" collapsed="false">
      <c r="A90" s="37" t="n">
        <v>75</v>
      </c>
      <c r="B90" s="38" t="n">
        <v>0.21</v>
      </c>
      <c r="C90" s="39" t="n">
        <v>2519027</v>
      </c>
      <c r="D90" s="40" t="n">
        <v>528995.67</v>
      </c>
      <c r="E90" s="9" t="n">
        <f aca="false">ABS(IFERROR(ROUND(B90*C90,2),0)-D90)</f>
        <v>0</v>
      </c>
    </row>
    <row r="91" customFormat="false" ht="12.75" hidden="false" customHeight="false" outlineLevel="0" collapsed="false">
      <c r="A91" s="37" t="n">
        <v>76</v>
      </c>
      <c r="B91" s="38" t="n">
        <v>0.21</v>
      </c>
      <c r="C91" s="39" t="n">
        <v>260589</v>
      </c>
      <c r="D91" s="40" t="n">
        <v>54723.69</v>
      </c>
      <c r="E91" s="9" t="n">
        <f aca="false">ABS(IFERROR(ROUND(B91*C91,2),0)-D91)</f>
        <v>0</v>
      </c>
    </row>
    <row r="92" customFormat="false" ht="12.75" hidden="false" customHeight="false" outlineLevel="0" collapsed="false">
      <c r="A92" s="37" t="n">
        <v>77</v>
      </c>
      <c r="B92" s="38" t="n">
        <v>0.21</v>
      </c>
      <c r="C92" s="39" t="n">
        <v>868630</v>
      </c>
      <c r="D92" s="40" t="n">
        <v>182412.3</v>
      </c>
      <c r="E92" s="9" t="n">
        <f aca="false">ABS(IFERROR(ROUND(B92*C92,2),0)-D92)</f>
        <v>0</v>
      </c>
    </row>
    <row r="93" customFormat="false" ht="12.75" hidden="false" customHeight="false" outlineLevel="0" collapsed="false">
      <c r="A93" s="37" t="n">
        <v>78</v>
      </c>
      <c r="B93" s="38" t="n">
        <v>0.21</v>
      </c>
      <c r="C93" s="39" t="n">
        <v>173726</v>
      </c>
      <c r="D93" s="40" t="n">
        <v>36482.46</v>
      </c>
      <c r="E93" s="9" t="n">
        <f aca="false">ABS(IFERROR(ROUND(B93*C93,2),0)-D93)</f>
        <v>0</v>
      </c>
    </row>
    <row r="94" customFormat="false" ht="12.75" hidden="false" customHeight="false" outlineLevel="0" collapsed="false">
      <c r="A94" s="37" t="n">
        <v>79</v>
      </c>
      <c r="B94" s="38" t="n">
        <v>0.21</v>
      </c>
      <c r="C94" s="39" t="n">
        <v>1997849</v>
      </c>
      <c r="D94" s="40" t="n">
        <v>419548.29</v>
      </c>
      <c r="E94" s="9" t="n">
        <f aca="false">ABS(IFERROR(ROUND(B94*C94,2),0)-D94)</f>
        <v>0</v>
      </c>
    </row>
    <row r="95" customFormat="false" ht="12.75" hidden="false" customHeight="false" outlineLevel="0" collapsed="false">
      <c r="A95" s="37" t="n">
        <v>80</v>
      </c>
      <c r="B95" s="38" t="n">
        <v>0.21</v>
      </c>
      <c r="C95" s="39" t="n">
        <v>521178</v>
      </c>
      <c r="D95" s="40" t="n">
        <v>109447.38</v>
      </c>
      <c r="E95" s="9" t="n">
        <f aca="false">ABS(IFERROR(ROUND(B95*C95,2),0)-D95)</f>
        <v>0</v>
      </c>
    </row>
    <row r="96" customFormat="false" ht="12.75" hidden="false" customHeight="false" outlineLevel="0" collapsed="false">
      <c r="A96" s="37" t="n">
        <v>81</v>
      </c>
      <c r="B96" s="38" t="n">
        <v>0.21</v>
      </c>
      <c r="C96" s="39" t="n">
        <v>1042356</v>
      </c>
      <c r="D96" s="40" t="n">
        <v>218894.76</v>
      </c>
      <c r="E96" s="9" t="n">
        <f aca="false">ABS(IFERROR(ROUND(B96*C96,2),0)-D96)</f>
        <v>0</v>
      </c>
    </row>
    <row r="97" customFormat="false" ht="12.75" hidden="false" customHeight="false" outlineLevel="0" collapsed="false">
      <c r="A97" s="37" t="n">
        <v>82</v>
      </c>
      <c r="B97" s="38" t="n">
        <v>0.21</v>
      </c>
      <c r="C97" s="39" t="n">
        <v>2345301</v>
      </c>
      <c r="D97" s="40" t="n">
        <v>492513.21</v>
      </c>
      <c r="E97" s="9" t="n">
        <f aca="false">ABS(IFERROR(ROUND(B97*C97,2),0)-D97)</f>
        <v>0</v>
      </c>
    </row>
    <row r="98" customFormat="false" ht="12.75" hidden="false" customHeight="false" outlineLevel="0" collapsed="false">
      <c r="A98" s="37" t="n">
        <v>83</v>
      </c>
      <c r="B98" s="38" t="n">
        <v>0.21</v>
      </c>
      <c r="C98" s="39" t="n">
        <v>521178</v>
      </c>
      <c r="D98" s="40" t="n">
        <v>109447.38</v>
      </c>
      <c r="E98" s="9" t="n">
        <f aca="false">ABS(IFERROR(ROUND(B98*C98,2),0)-D98)</f>
        <v>0</v>
      </c>
    </row>
    <row r="99" customFormat="false" ht="12.75" hidden="false" customHeight="false" outlineLevel="0" collapsed="false">
      <c r="A99" s="37" t="n">
        <v>84</v>
      </c>
      <c r="B99" s="38" t="n">
        <v>0.21</v>
      </c>
      <c r="C99" s="39" t="n">
        <v>3387657</v>
      </c>
      <c r="D99" s="40" t="n">
        <v>711407.97</v>
      </c>
      <c r="E99" s="9" t="n">
        <f aca="false">ABS(IFERROR(ROUND(B99*C99,2),0)-D99)</f>
        <v>0</v>
      </c>
    </row>
    <row r="100" customFormat="false" ht="12.75" hidden="false" customHeight="false" outlineLevel="0" collapsed="false">
      <c r="A100" s="37" t="n">
        <v>85</v>
      </c>
      <c r="B100" s="38" t="n">
        <v>0.21</v>
      </c>
      <c r="C100" s="39" t="n">
        <v>1042356</v>
      </c>
      <c r="D100" s="40" t="n">
        <v>218894.76</v>
      </c>
      <c r="E100" s="9" t="n">
        <f aca="false">ABS(IFERROR(ROUND(B100*C100,2),0)-D100)</f>
        <v>0</v>
      </c>
    </row>
    <row r="101" customFormat="false" ht="12.75" hidden="false" customHeight="false" outlineLevel="0" collapsed="false">
      <c r="A101" s="37" t="n">
        <v>86</v>
      </c>
      <c r="B101" s="38" t="n">
        <v>0.21</v>
      </c>
      <c r="C101" s="39" t="n">
        <v>1650397</v>
      </c>
      <c r="D101" s="40" t="n">
        <v>346583.37</v>
      </c>
      <c r="E101" s="9" t="n">
        <f aca="false">ABS(IFERROR(ROUND(B101*C101,2),0)-D101)</f>
        <v>0</v>
      </c>
    </row>
    <row r="102" customFormat="false" ht="12.75" hidden="false" customHeight="false" outlineLevel="0" collapsed="false">
      <c r="A102" s="37" t="n">
        <v>87</v>
      </c>
      <c r="B102" s="38" t="n">
        <v>0.21</v>
      </c>
      <c r="C102" s="39" t="n">
        <v>3387657</v>
      </c>
      <c r="D102" s="40" t="n">
        <v>711407.97</v>
      </c>
      <c r="E102" s="9" t="n">
        <f aca="false">ABS(IFERROR(ROUND(B102*C102,2),0)-D102)</f>
        <v>0</v>
      </c>
    </row>
    <row r="103" customFormat="false" ht="12.75" hidden="false" customHeight="false" outlineLevel="0" collapsed="false">
      <c r="A103" s="37" t="n">
        <v>88</v>
      </c>
      <c r="B103" s="38" t="n">
        <v>0.21</v>
      </c>
      <c r="C103" s="39" t="n">
        <v>1650397</v>
      </c>
      <c r="D103" s="40" t="n">
        <v>346583.37</v>
      </c>
      <c r="E103" s="9" t="n">
        <f aca="false">ABS(IFERROR(ROUND(B103*C103,2),0)-D103)</f>
        <v>0</v>
      </c>
    </row>
    <row r="104" customFormat="false" ht="12.75" hidden="false" customHeight="false" outlineLevel="0" collapsed="false">
      <c r="A104" s="37" t="n">
        <v>89</v>
      </c>
      <c r="B104" s="38" t="n">
        <v>0.21</v>
      </c>
      <c r="C104" s="39" t="n">
        <v>2171575</v>
      </c>
      <c r="D104" s="40" t="n">
        <v>456030.75</v>
      </c>
      <c r="E104" s="9" t="n">
        <f aca="false">ABS(IFERROR(ROUND(B104*C104,2),0)-D104)</f>
        <v>0</v>
      </c>
    </row>
    <row r="105" customFormat="false" ht="12.75" hidden="false" customHeight="false" outlineLevel="0" collapsed="false">
      <c r="A105" s="37" t="n">
        <v>90</v>
      </c>
      <c r="B105" s="38" t="n">
        <v>0.21</v>
      </c>
      <c r="C105" s="39" t="n">
        <v>4169424</v>
      </c>
      <c r="D105" s="40" t="n">
        <v>875579.04</v>
      </c>
      <c r="E105" s="9" t="n">
        <f aca="false">ABS(IFERROR(ROUND(B105*C105,2),0)-D105)</f>
        <v>0</v>
      </c>
    </row>
    <row r="106" customFormat="false" ht="12.75" hidden="false" customHeight="false" outlineLevel="0" collapsed="false">
      <c r="A106" s="37" t="n">
        <v>91</v>
      </c>
      <c r="B106" s="38" t="n">
        <v>0.21</v>
      </c>
      <c r="C106" s="39" t="n">
        <v>434315</v>
      </c>
      <c r="D106" s="40" t="n">
        <v>91206.15</v>
      </c>
      <c r="E106" s="9" t="n">
        <f aca="false">ABS(IFERROR(ROUND(B106*C106,2),0)-D106)</f>
        <v>0</v>
      </c>
    </row>
    <row r="107" customFormat="false" ht="12.75" hidden="false" customHeight="false" outlineLevel="0" collapsed="false">
      <c r="A107" s="37" t="n">
        <v>92</v>
      </c>
      <c r="B107" s="38" t="n">
        <v>0.21</v>
      </c>
      <c r="C107" s="39" t="n">
        <v>260589</v>
      </c>
      <c r="D107" s="40" t="n">
        <v>54723.69</v>
      </c>
      <c r="E107" s="9" t="n">
        <f aca="false">ABS(IFERROR(ROUND(B107*C107,2),0)-D107)</f>
        <v>0</v>
      </c>
    </row>
    <row r="108" customFormat="false" ht="12.75" hidden="false" customHeight="false" outlineLevel="0" collapsed="false">
      <c r="A108" s="37" t="n">
        <v>93</v>
      </c>
      <c r="B108" s="38" t="n">
        <v>0.21</v>
      </c>
      <c r="C108" s="39" t="n">
        <v>2171575</v>
      </c>
      <c r="D108" s="40" t="n">
        <v>456030.75</v>
      </c>
      <c r="E108" s="9" t="n">
        <f aca="false">ABS(IFERROR(ROUND(B108*C108,2),0)-D108)</f>
        <v>0</v>
      </c>
    </row>
    <row r="109" customFormat="false" ht="12.75" hidden="false" customHeight="false" outlineLevel="0" collapsed="false">
      <c r="A109" s="37" t="n">
        <v>94</v>
      </c>
      <c r="B109" s="38" t="n">
        <v>0.21</v>
      </c>
      <c r="C109" s="39" t="n">
        <v>2258438</v>
      </c>
      <c r="D109" s="40" t="n">
        <v>474271.98</v>
      </c>
      <c r="E109" s="9" t="n">
        <f aca="false">ABS(IFERROR(ROUND(B109*C109,2),0)-D109)</f>
        <v>0</v>
      </c>
    </row>
    <row r="110" customFormat="false" ht="12.75" hidden="false" customHeight="false" outlineLevel="0" collapsed="false">
      <c r="A110" s="37" t="n">
        <v>95</v>
      </c>
      <c r="B110" s="38" t="n">
        <v>0.21</v>
      </c>
      <c r="C110" s="39" t="n">
        <v>1389808</v>
      </c>
      <c r="D110" s="40" t="n">
        <v>291859.68</v>
      </c>
      <c r="E110" s="9" t="n">
        <f aca="false">ABS(IFERROR(ROUND(B110*C110,2),0)-D110)</f>
        <v>0</v>
      </c>
    </row>
    <row r="111" customFormat="false" ht="12.75" hidden="false" customHeight="false" outlineLevel="0" collapsed="false">
      <c r="A111" s="37" t="n">
        <v>96</v>
      </c>
      <c r="B111" s="38" t="n">
        <v>0.21</v>
      </c>
      <c r="C111" s="39" t="n">
        <v>521178</v>
      </c>
      <c r="D111" s="40" t="n">
        <v>109447.38</v>
      </c>
      <c r="E111" s="9" t="n">
        <f aca="false">ABS(IFERROR(ROUND(B111*C111,2),0)-D111)</f>
        <v>0</v>
      </c>
    </row>
    <row r="112" customFormat="false" ht="12.75" hidden="false" customHeight="false" outlineLevel="0" collapsed="false">
      <c r="A112" s="37" t="n">
        <v>97</v>
      </c>
      <c r="B112" s="38" t="n">
        <v>0.21</v>
      </c>
      <c r="C112" s="39" t="n">
        <v>521178</v>
      </c>
      <c r="D112" s="40" t="n">
        <v>109447.38</v>
      </c>
      <c r="E112" s="9" t="n">
        <f aca="false">ABS(IFERROR(ROUND(B112*C112,2),0)-D112)</f>
        <v>0</v>
      </c>
    </row>
    <row r="113" customFormat="false" ht="12.75" hidden="false" customHeight="false" outlineLevel="0" collapsed="false">
      <c r="A113" s="37" t="n">
        <v>98</v>
      </c>
      <c r="B113" s="38" t="n">
        <v>0.21</v>
      </c>
      <c r="C113" s="39" t="n">
        <v>2779616</v>
      </c>
      <c r="D113" s="40" t="n">
        <v>583719.36</v>
      </c>
      <c r="E113" s="9" t="n">
        <f aca="false">ABS(IFERROR(ROUND(B113*C113,2),0)-D113)</f>
        <v>0</v>
      </c>
    </row>
    <row r="114" customFormat="false" ht="12.75" hidden="false" customHeight="false" outlineLevel="0" collapsed="false">
      <c r="A114" s="37" t="n">
        <v>99</v>
      </c>
      <c r="B114" s="38" t="n">
        <v>0.21</v>
      </c>
      <c r="C114" s="39" t="n">
        <v>3735109</v>
      </c>
      <c r="D114" s="40" t="n">
        <v>784372.89</v>
      </c>
      <c r="E114" s="9" t="n">
        <f aca="false">ABS(IFERROR(ROUND(B114*C114,2),0)-D114)</f>
        <v>0</v>
      </c>
    </row>
    <row r="115" customFormat="false" ht="12.75" hidden="false" customHeight="false" outlineLevel="0" collapsed="false">
      <c r="A115" s="37" t="n">
        <v>100</v>
      </c>
      <c r="B115" s="38" t="n">
        <v>0.21</v>
      </c>
      <c r="C115" s="39" t="n">
        <v>4082561</v>
      </c>
      <c r="D115" s="40" t="n">
        <v>857337.81</v>
      </c>
      <c r="E115" s="9" t="n">
        <f aca="false">ABS(IFERROR(ROUND(B115*C115,2),0)-D115)</f>
        <v>0</v>
      </c>
    </row>
    <row r="116" customFormat="false" ht="12.75" hidden="false" customHeight="false" outlineLevel="0" collapsed="false">
      <c r="A116" s="37" t="n">
        <v>101</v>
      </c>
      <c r="B116" s="38" t="n">
        <v>0.21</v>
      </c>
      <c r="C116" s="39" t="n">
        <v>3127068</v>
      </c>
      <c r="D116" s="40" t="n">
        <v>656684.28</v>
      </c>
      <c r="E116" s="9" t="n">
        <f aca="false">ABS(IFERROR(ROUND(B116*C116,2),0)-D116)</f>
        <v>0</v>
      </c>
    </row>
    <row r="117" customFormat="false" ht="12.75" hidden="false" customHeight="false" outlineLevel="0" collapsed="false">
      <c r="A117" s="37" t="n">
        <v>102</v>
      </c>
      <c r="B117" s="38" t="n">
        <v>0.21</v>
      </c>
      <c r="C117" s="39" t="n">
        <v>3474520</v>
      </c>
      <c r="D117" s="40" t="n">
        <v>729649.2</v>
      </c>
      <c r="E117" s="9" t="n">
        <f aca="false">ABS(IFERROR(ROUND(B117*C117,2),0)-D117)</f>
        <v>0</v>
      </c>
    </row>
    <row r="118" customFormat="false" ht="12.75" hidden="false" customHeight="false" outlineLevel="0" collapsed="false">
      <c r="A118" s="37" t="n">
        <v>103</v>
      </c>
      <c r="B118" s="38" t="n">
        <v>0.21</v>
      </c>
      <c r="C118" s="39" t="n">
        <v>608041</v>
      </c>
      <c r="D118" s="40" t="n">
        <v>127688.61</v>
      </c>
      <c r="E118" s="9" t="n">
        <f aca="false">ABS(IFERROR(ROUND(B118*C118,2),0)-D118)</f>
        <v>0</v>
      </c>
    </row>
    <row r="119" customFormat="false" ht="12.75" hidden="false" customHeight="false" outlineLevel="0" collapsed="false">
      <c r="A119" s="37" t="n">
        <v>104</v>
      </c>
      <c r="B119" s="38" t="n">
        <v>0.21</v>
      </c>
      <c r="C119" s="39" t="n">
        <v>2866479</v>
      </c>
      <c r="D119" s="40" t="n">
        <v>601960.59</v>
      </c>
      <c r="E119" s="9" t="n">
        <f aca="false">ABS(IFERROR(ROUND(B119*C119,2),0)-D119)</f>
        <v>0</v>
      </c>
    </row>
    <row r="120" customFormat="false" ht="12.75" hidden="false" customHeight="false" outlineLevel="0" collapsed="false">
      <c r="A120" s="37" t="n">
        <v>105</v>
      </c>
      <c r="B120" s="38" t="n">
        <v>0.21</v>
      </c>
      <c r="C120" s="39" t="n">
        <v>521178</v>
      </c>
      <c r="D120" s="40" t="n">
        <v>109447.38</v>
      </c>
      <c r="E120" s="9" t="n">
        <f aca="false">ABS(IFERROR(ROUND(B120*C120,2),0)-D120)</f>
        <v>0</v>
      </c>
    </row>
    <row r="121" customFormat="false" ht="12.75" hidden="false" customHeight="false" outlineLevel="0" collapsed="false">
      <c r="A121" s="37" t="n">
        <v>106</v>
      </c>
      <c r="B121" s="38" t="n">
        <v>0.21</v>
      </c>
      <c r="C121" s="39" t="n">
        <v>2171575</v>
      </c>
      <c r="D121" s="40" t="n">
        <v>456030.75</v>
      </c>
      <c r="E121" s="9" t="n">
        <f aca="false">ABS(IFERROR(ROUND(B121*C121,2),0)-D121)</f>
        <v>0</v>
      </c>
    </row>
    <row r="122" customFormat="false" ht="12.75" hidden="false" customHeight="false" outlineLevel="0" collapsed="false">
      <c r="A122" s="37" t="n">
        <v>107</v>
      </c>
      <c r="B122" s="38" t="n">
        <v>0.21</v>
      </c>
      <c r="C122" s="39" t="n">
        <v>1476671</v>
      </c>
      <c r="D122" s="40" t="n">
        <v>310100.91</v>
      </c>
      <c r="E122" s="9" t="n">
        <f aca="false">ABS(IFERROR(ROUND(B122*C122,2),0)-D122)</f>
        <v>0</v>
      </c>
    </row>
    <row r="123" customFormat="false" ht="12.75" hidden="false" customHeight="false" outlineLevel="0" collapsed="false">
      <c r="A123" s="37" t="n">
        <v>108</v>
      </c>
      <c r="B123" s="38" t="n">
        <v>0.21</v>
      </c>
      <c r="C123" s="39" t="n">
        <v>2519027</v>
      </c>
      <c r="D123" s="40" t="n">
        <v>528995.67</v>
      </c>
      <c r="E123" s="9" t="n">
        <f aca="false">ABS(IFERROR(ROUND(B123*C123,2),0)-D123)</f>
        <v>0</v>
      </c>
    </row>
    <row r="124" customFormat="false" ht="12.75" hidden="false" customHeight="false" outlineLevel="0" collapsed="false">
      <c r="A124" s="37" t="n">
        <v>109</v>
      </c>
      <c r="B124" s="38" t="n">
        <v>0.21</v>
      </c>
      <c r="C124" s="39" t="n">
        <v>434315</v>
      </c>
      <c r="D124" s="40" t="n">
        <v>91206.15</v>
      </c>
      <c r="E124" s="9" t="n">
        <f aca="false">ABS(IFERROR(ROUND(B124*C124,2),0)-D124)</f>
        <v>0</v>
      </c>
    </row>
    <row r="125" customFormat="false" ht="12.75" hidden="false" customHeight="false" outlineLevel="0" collapsed="false">
      <c r="A125" s="37" t="n">
        <v>110</v>
      </c>
      <c r="B125" s="38" t="n">
        <v>0.21</v>
      </c>
      <c r="C125" s="39" t="n">
        <v>3735109</v>
      </c>
      <c r="D125" s="40" t="n">
        <v>784372.89</v>
      </c>
      <c r="E125" s="9" t="n">
        <f aca="false">ABS(IFERROR(ROUND(B125*C125,2),0)-D125)</f>
        <v>0</v>
      </c>
    </row>
    <row r="126" customFormat="false" ht="12.75" hidden="false" customHeight="false" outlineLevel="0" collapsed="false">
      <c r="A126" s="37" t="n">
        <v>111</v>
      </c>
      <c r="B126" s="38" t="n">
        <v>0.21</v>
      </c>
      <c r="C126" s="39" t="n">
        <v>3995698</v>
      </c>
      <c r="D126" s="40" t="n">
        <v>839096.58</v>
      </c>
      <c r="E126" s="9" t="n">
        <f aca="false">ABS(IFERROR(ROUND(B126*C126,2),0)-D126)</f>
        <v>0</v>
      </c>
    </row>
    <row r="127" customFormat="false" ht="12.75" hidden="false" customHeight="false" outlineLevel="0" collapsed="false">
      <c r="A127" s="37" t="n">
        <v>112</v>
      </c>
      <c r="B127" s="38" t="n">
        <v>0.21</v>
      </c>
      <c r="C127" s="39" t="n">
        <v>173726</v>
      </c>
      <c r="D127" s="40" t="n">
        <v>36482.46</v>
      </c>
      <c r="E127" s="9" t="n">
        <f aca="false">ABS(IFERROR(ROUND(B127*C127,2),0)-D127)</f>
        <v>0</v>
      </c>
    </row>
    <row r="128" customFormat="false" ht="12.75" hidden="false" customHeight="false" outlineLevel="0" collapsed="false">
      <c r="A128" s="37" t="n">
        <v>113</v>
      </c>
      <c r="B128" s="38" t="n">
        <v>0.21</v>
      </c>
      <c r="C128" s="39" t="n">
        <v>1563534</v>
      </c>
      <c r="D128" s="40" t="n">
        <v>328342.14</v>
      </c>
      <c r="E128" s="9" t="n">
        <f aca="false">ABS(IFERROR(ROUND(B128*C128,2),0)-D128)</f>
        <v>0</v>
      </c>
    </row>
    <row r="129" customFormat="false" ht="12.75" hidden="false" customHeight="false" outlineLevel="0" collapsed="false">
      <c r="A129" s="37" t="n">
        <v>114</v>
      </c>
      <c r="B129" s="38" t="n">
        <v>0.21</v>
      </c>
      <c r="C129" s="39" t="n">
        <v>2258438</v>
      </c>
      <c r="D129" s="40" t="n">
        <v>474271.98</v>
      </c>
      <c r="E129" s="9" t="n">
        <f aca="false">ABS(IFERROR(ROUND(B129*C129,2),0)-D129)</f>
        <v>0</v>
      </c>
    </row>
    <row r="130" customFormat="false" ht="12.75" hidden="false" customHeight="false" outlineLevel="0" collapsed="false">
      <c r="A130" s="37" t="n">
        <v>115</v>
      </c>
      <c r="B130" s="38" t="n">
        <v>0.21</v>
      </c>
      <c r="C130" s="39" t="n">
        <v>3735109</v>
      </c>
      <c r="D130" s="40" t="n">
        <v>784372.89</v>
      </c>
      <c r="E130" s="9" t="n">
        <f aca="false">ABS(IFERROR(ROUND(B130*C130,2),0)-D130)</f>
        <v>0</v>
      </c>
    </row>
    <row r="131" customFormat="false" ht="12.75" hidden="false" customHeight="false" outlineLevel="0" collapsed="false">
      <c r="A131" s="37" t="n">
        <v>116</v>
      </c>
      <c r="B131" s="38" t="n">
        <v>0.21</v>
      </c>
      <c r="C131" s="39" t="n">
        <v>4343150</v>
      </c>
      <c r="D131" s="40" t="n">
        <v>912061.5</v>
      </c>
      <c r="E131" s="9" t="n">
        <f aca="false">ABS(IFERROR(ROUND(B131*C131,2),0)-D131)</f>
        <v>0</v>
      </c>
    </row>
    <row r="132" customFormat="false" ht="12.75" hidden="false" customHeight="false" outlineLevel="0" collapsed="false">
      <c r="A132" s="37" t="n">
        <v>117</v>
      </c>
      <c r="B132" s="38" t="n">
        <v>0.21</v>
      </c>
      <c r="C132" s="39" t="n">
        <v>1997849</v>
      </c>
      <c r="D132" s="40" t="n">
        <v>419548.29</v>
      </c>
      <c r="E132" s="9" t="n">
        <f aca="false">ABS(IFERROR(ROUND(B132*C132,2),0)-D132)</f>
        <v>0</v>
      </c>
    </row>
    <row r="133" customFormat="false" ht="12.75" hidden="false" customHeight="false" outlineLevel="0" collapsed="false">
      <c r="A133" s="37" t="n">
        <v>118</v>
      </c>
      <c r="B133" s="38" t="n">
        <v>0.21</v>
      </c>
      <c r="C133" s="39" t="n">
        <v>3908835</v>
      </c>
      <c r="D133" s="40" t="n">
        <v>820855.35</v>
      </c>
      <c r="E133" s="9" t="n">
        <f aca="false">ABS(IFERROR(ROUND(B133*C133,2),0)-D133)</f>
        <v>0</v>
      </c>
    </row>
    <row r="134" customFormat="false" ht="12.75" hidden="false" customHeight="false" outlineLevel="0" collapsed="false">
      <c r="A134" s="37" t="n">
        <v>119</v>
      </c>
      <c r="B134" s="38" t="n">
        <v>0.21</v>
      </c>
      <c r="C134" s="39" t="n">
        <v>2432164</v>
      </c>
      <c r="D134" s="40" t="n">
        <v>510754.44</v>
      </c>
      <c r="E134" s="9" t="n">
        <f aca="false">ABS(IFERROR(ROUND(B134*C134,2),0)-D134)</f>
        <v>0</v>
      </c>
    </row>
    <row r="135" customFormat="false" ht="12.75" hidden="false" customHeight="false" outlineLevel="0" collapsed="false">
      <c r="A135" s="37" t="n">
        <v>120</v>
      </c>
      <c r="B135" s="38" t="n">
        <v>0.21</v>
      </c>
      <c r="C135" s="39" t="n">
        <v>1042356</v>
      </c>
      <c r="D135" s="40" t="n">
        <v>218894.76</v>
      </c>
      <c r="E135" s="9" t="n">
        <f aca="false">ABS(IFERROR(ROUND(B135*C135,2),0)-D135)</f>
        <v>0</v>
      </c>
    </row>
    <row r="136" customFormat="false" ht="12.75" hidden="false" customHeight="false" outlineLevel="0" collapsed="false">
      <c r="A136" s="37" t="n">
        <v>121</v>
      </c>
      <c r="B136" s="38" t="n">
        <v>0.21</v>
      </c>
      <c r="C136" s="39" t="n">
        <v>3127068</v>
      </c>
      <c r="D136" s="40" t="n">
        <v>656684.28</v>
      </c>
      <c r="E136" s="9" t="n">
        <f aca="false">ABS(IFERROR(ROUND(B136*C136,2),0)-D136)</f>
        <v>0</v>
      </c>
    </row>
    <row r="137" customFormat="false" ht="12.75" hidden="false" customHeight="false" outlineLevel="0" collapsed="false">
      <c r="A137" s="37" t="n">
        <v>122</v>
      </c>
      <c r="B137" s="38" t="n">
        <v>0.21</v>
      </c>
      <c r="C137" s="39" t="n">
        <v>347452</v>
      </c>
      <c r="D137" s="40" t="n">
        <v>72964.92</v>
      </c>
      <c r="E137" s="9" t="n">
        <f aca="false">ABS(IFERROR(ROUND(B137*C137,2),0)-D137)</f>
        <v>0</v>
      </c>
    </row>
    <row r="138" customFormat="false" ht="12.75" hidden="false" customHeight="false" outlineLevel="0" collapsed="false">
      <c r="A138" s="37" t="n">
        <v>123</v>
      </c>
      <c r="B138" s="38" t="n">
        <v>0.21</v>
      </c>
      <c r="C138" s="39" t="n">
        <v>347452</v>
      </c>
      <c r="D138" s="40" t="n">
        <v>72964.92</v>
      </c>
      <c r="E138" s="9" t="n">
        <f aca="false">ABS(IFERROR(ROUND(B138*C138,2),0)-D138)</f>
        <v>0</v>
      </c>
    </row>
    <row r="139" customFormat="false" ht="12.75" hidden="false" customHeight="false" outlineLevel="0" collapsed="false">
      <c r="A139" s="37" t="n">
        <v>124</v>
      </c>
      <c r="B139" s="38" t="n">
        <v>0.21</v>
      </c>
      <c r="C139" s="39" t="n">
        <v>2345301</v>
      </c>
      <c r="D139" s="40" t="n">
        <v>492513.21</v>
      </c>
      <c r="E139" s="9" t="n">
        <f aca="false">ABS(IFERROR(ROUND(B139*C139,2),0)-D139)</f>
        <v>0</v>
      </c>
    </row>
    <row r="140" customFormat="false" ht="12.75" hidden="false" customHeight="false" outlineLevel="0" collapsed="false">
      <c r="A140" s="37" t="n">
        <v>125</v>
      </c>
      <c r="B140" s="38" t="n">
        <v>0.21</v>
      </c>
      <c r="C140" s="39" t="n">
        <v>434315</v>
      </c>
      <c r="D140" s="40" t="n">
        <v>91206.15</v>
      </c>
      <c r="E140" s="9" t="n">
        <f aca="false">ABS(IFERROR(ROUND(B140*C140,2),0)-D140)</f>
        <v>0</v>
      </c>
    </row>
    <row r="141" customFormat="false" ht="12.75" hidden="false" customHeight="false" outlineLevel="0" collapsed="false">
      <c r="A141" s="37" t="n">
        <v>126</v>
      </c>
      <c r="B141" s="38" t="n">
        <v>0.21</v>
      </c>
      <c r="C141" s="39" t="n">
        <v>2258438</v>
      </c>
      <c r="D141" s="40" t="n">
        <v>474271.98</v>
      </c>
      <c r="E141" s="9" t="n">
        <f aca="false">ABS(IFERROR(ROUND(B141*C141,2),0)-D141)</f>
        <v>0</v>
      </c>
    </row>
    <row r="142" customFormat="false" ht="12.75" hidden="false" customHeight="false" outlineLevel="0" collapsed="false">
      <c r="A142" s="37" t="n">
        <v>127</v>
      </c>
      <c r="B142" s="38" t="n">
        <v>0.21</v>
      </c>
      <c r="C142" s="39" t="n">
        <v>1737260</v>
      </c>
      <c r="D142" s="40" t="n">
        <v>364824.6</v>
      </c>
      <c r="E142" s="9" t="n">
        <f aca="false">ABS(IFERROR(ROUND(B142*C142,2),0)-D142)</f>
        <v>0</v>
      </c>
    </row>
    <row r="143" customFormat="false" ht="12.75" hidden="false" customHeight="false" outlineLevel="0" collapsed="false">
      <c r="A143" s="37" t="n">
        <v>128</v>
      </c>
      <c r="B143" s="38" t="n">
        <v>0.21</v>
      </c>
      <c r="C143" s="39" t="n">
        <v>2605890</v>
      </c>
      <c r="D143" s="40" t="n">
        <v>547236.9</v>
      </c>
      <c r="E143" s="9" t="n">
        <f aca="false">ABS(IFERROR(ROUND(B143*C143,2),0)-D143)</f>
        <v>0</v>
      </c>
    </row>
    <row r="144" customFormat="false" ht="12.75" hidden="false" customHeight="false" outlineLevel="0" collapsed="false">
      <c r="A144" s="37" t="n">
        <v>129</v>
      </c>
      <c r="B144" s="38" t="n">
        <v>0.21</v>
      </c>
      <c r="C144" s="39" t="n">
        <v>3561383</v>
      </c>
      <c r="D144" s="40" t="n">
        <v>747890.43</v>
      </c>
      <c r="E144" s="9" t="n">
        <f aca="false">ABS(IFERROR(ROUND(B144*C144,2),0)-D144)</f>
        <v>0</v>
      </c>
    </row>
    <row r="145" customFormat="false" ht="12.75" hidden="false" customHeight="false" outlineLevel="0" collapsed="false">
      <c r="A145" s="37" t="n">
        <v>130</v>
      </c>
      <c r="B145" s="38" t="n">
        <v>0.21</v>
      </c>
      <c r="C145" s="39" t="n">
        <v>1302945</v>
      </c>
      <c r="D145" s="40" t="n">
        <v>273618.45</v>
      </c>
      <c r="E145" s="9" t="n">
        <f aca="false">ABS(IFERROR(ROUND(B145*C145,2),0)-D145)</f>
        <v>0</v>
      </c>
    </row>
    <row r="146" customFormat="false" ht="12.75" hidden="false" customHeight="false" outlineLevel="0" collapsed="false">
      <c r="A146" s="37" t="n">
        <v>131</v>
      </c>
      <c r="B146" s="38" t="n">
        <v>0.21</v>
      </c>
      <c r="C146" s="39" t="n">
        <v>1216082</v>
      </c>
      <c r="D146" s="40" t="n">
        <v>255377.22</v>
      </c>
      <c r="E146" s="9" t="n">
        <f aca="false">ABS(IFERROR(ROUND(B146*C146,2),0)-D146)</f>
        <v>0</v>
      </c>
    </row>
    <row r="147" customFormat="false" ht="12.75" hidden="false" customHeight="false" outlineLevel="0" collapsed="false">
      <c r="A147" s="37" t="n">
        <v>132</v>
      </c>
      <c r="B147" s="38" t="n">
        <v>0.21</v>
      </c>
      <c r="C147" s="39" t="n">
        <v>3387657</v>
      </c>
      <c r="D147" s="40" t="n">
        <v>711407.97</v>
      </c>
      <c r="E147" s="9" t="n">
        <f aca="false">ABS(IFERROR(ROUND(B147*C147,2),0)-D147)</f>
        <v>0</v>
      </c>
    </row>
    <row r="148" customFormat="false" ht="12.75" hidden="false" customHeight="false" outlineLevel="0" collapsed="false">
      <c r="A148" s="37" t="n">
        <v>133</v>
      </c>
      <c r="B148" s="38" t="n">
        <v>0.21</v>
      </c>
      <c r="C148" s="39" t="n">
        <v>4256287</v>
      </c>
      <c r="D148" s="40" t="n">
        <v>893820.27</v>
      </c>
      <c r="E148" s="9" t="n">
        <f aca="false">ABS(IFERROR(ROUND(B148*C148,2),0)-D148)</f>
        <v>0</v>
      </c>
    </row>
    <row r="149" customFormat="false" ht="12.75" hidden="false" customHeight="false" outlineLevel="0" collapsed="false">
      <c r="A149" s="37" t="n">
        <v>134</v>
      </c>
      <c r="B149" s="38" t="n">
        <v>0.21</v>
      </c>
      <c r="C149" s="39" t="n">
        <v>694904</v>
      </c>
      <c r="D149" s="40" t="n">
        <v>145929.84</v>
      </c>
      <c r="E149" s="9" t="n">
        <f aca="false">ABS(IFERROR(ROUND(B149*C149,2),0)-D149)</f>
        <v>0</v>
      </c>
    </row>
    <row r="150" customFormat="false" ht="12.75" hidden="false" customHeight="false" outlineLevel="0" collapsed="false">
      <c r="A150" s="37" t="n">
        <v>135</v>
      </c>
      <c r="B150" s="38" t="n">
        <v>0.21</v>
      </c>
      <c r="C150" s="39" t="n">
        <v>3648246</v>
      </c>
      <c r="D150" s="40" t="n">
        <v>766131.66</v>
      </c>
      <c r="E150" s="9" t="n">
        <f aca="false">ABS(IFERROR(ROUND(B150*C150,2),0)-D150)</f>
        <v>0</v>
      </c>
    </row>
    <row r="151" customFormat="false" ht="12.75" hidden="false" customHeight="false" outlineLevel="0" collapsed="false">
      <c r="A151" s="37" t="n">
        <v>136</v>
      </c>
      <c r="B151" s="38" t="n">
        <v>0.21</v>
      </c>
      <c r="C151" s="39" t="n">
        <v>347452</v>
      </c>
      <c r="D151" s="40" t="n">
        <v>72964.92</v>
      </c>
      <c r="E151" s="9" t="n">
        <f aca="false">ABS(IFERROR(ROUND(B151*C151,2),0)-D151)</f>
        <v>0</v>
      </c>
    </row>
    <row r="152" customFormat="false" ht="12.75" hidden="false" customHeight="false" outlineLevel="0" collapsed="false">
      <c r="A152" s="37" t="n">
        <v>137</v>
      </c>
      <c r="B152" s="38" t="n">
        <v>0.21</v>
      </c>
      <c r="C152" s="39" t="n">
        <v>4256287</v>
      </c>
      <c r="D152" s="40" t="n">
        <v>893820.27</v>
      </c>
      <c r="E152" s="9" t="n">
        <f aca="false">ABS(IFERROR(ROUND(B152*C152,2),0)-D152)</f>
        <v>0</v>
      </c>
    </row>
    <row r="153" customFormat="false" ht="12.75" hidden="false" customHeight="false" outlineLevel="0" collapsed="false">
      <c r="A153" s="37" t="n">
        <v>138</v>
      </c>
      <c r="B153" s="38" t="n">
        <v>0.21</v>
      </c>
      <c r="C153" s="39" t="n">
        <v>1129219</v>
      </c>
      <c r="D153" s="40" t="n">
        <v>237135.99</v>
      </c>
      <c r="E153" s="9" t="n">
        <f aca="false">ABS(IFERROR(ROUND(B153*C153,2),0)-D153)</f>
        <v>0</v>
      </c>
    </row>
    <row r="154" customFormat="false" ht="12.75" hidden="false" customHeight="false" outlineLevel="0" collapsed="false">
      <c r="A154" s="37" t="n">
        <v>139</v>
      </c>
      <c r="B154" s="38" t="n">
        <v>0.21</v>
      </c>
      <c r="C154" s="39" t="n">
        <v>3040205</v>
      </c>
      <c r="D154" s="40" t="n">
        <v>638443.05</v>
      </c>
      <c r="E154" s="9" t="n">
        <f aca="false">ABS(IFERROR(ROUND(B154*C154,2),0)-D154)</f>
        <v>0</v>
      </c>
    </row>
    <row r="155" customFormat="false" ht="12.75" hidden="false" customHeight="false" outlineLevel="0" collapsed="false">
      <c r="A155" s="37" t="n">
        <v>140</v>
      </c>
      <c r="B155" s="38" t="n">
        <v>0.21</v>
      </c>
      <c r="C155" s="39" t="n">
        <v>955493</v>
      </c>
      <c r="D155" s="40" t="n">
        <v>200653.53</v>
      </c>
      <c r="E155" s="9" t="n">
        <f aca="false">ABS(IFERROR(ROUND(B155*C155,2),0)-D155)</f>
        <v>0</v>
      </c>
    </row>
    <row r="156" customFormat="false" ht="12.75" hidden="false" customHeight="false" outlineLevel="0" collapsed="false">
      <c r="A156" s="37" t="n">
        <v>141</v>
      </c>
      <c r="B156" s="38" t="n">
        <v>0.21</v>
      </c>
      <c r="C156" s="39" t="n">
        <v>521178</v>
      </c>
      <c r="D156" s="40" t="n">
        <v>109447.38</v>
      </c>
      <c r="E156" s="9" t="n">
        <f aca="false">ABS(IFERROR(ROUND(B156*C156,2),0)-D156)</f>
        <v>0</v>
      </c>
    </row>
    <row r="157" customFormat="false" ht="12.75" hidden="false" customHeight="false" outlineLevel="0" collapsed="false">
      <c r="A157" s="37" t="n">
        <v>142</v>
      </c>
      <c r="B157" s="38" t="n">
        <v>0.21</v>
      </c>
      <c r="C157" s="39" t="n">
        <v>347452</v>
      </c>
      <c r="D157" s="40" t="n">
        <v>72964.92</v>
      </c>
      <c r="E157" s="9" t="n">
        <f aca="false">ABS(IFERROR(ROUND(B157*C157,2),0)-D157)</f>
        <v>0</v>
      </c>
    </row>
    <row r="158" customFormat="false" ht="12.75" hidden="false" customHeight="false" outlineLevel="0" collapsed="false">
      <c r="A158" s="37" t="n">
        <v>143</v>
      </c>
      <c r="B158" s="38" t="n">
        <v>0.21</v>
      </c>
      <c r="C158" s="39" t="n">
        <v>521178</v>
      </c>
      <c r="D158" s="40" t="n">
        <v>109447.38</v>
      </c>
      <c r="E158" s="9" t="n">
        <f aca="false">ABS(IFERROR(ROUND(B158*C158,2),0)-D158)</f>
        <v>0</v>
      </c>
    </row>
    <row r="159" customFormat="false" ht="12.75" hidden="false" customHeight="false" outlineLevel="0" collapsed="false">
      <c r="A159" s="37" t="n">
        <v>144</v>
      </c>
      <c r="B159" s="38" t="n">
        <v>0.21</v>
      </c>
      <c r="C159" s="39" t="n">
        <v>2171575</v>
      </c>
      <c r="D159" s="40" t="n">
        <v>456030.75</v>
      </c>
      <c r="E159" s="9" t="n">
        <f aca="false">ABS(IFERROR(ROUND(B159*C159,2),0)-D159)</f>
        <v>0</v>
      </c>
    </row>
    <row r="160" customFormat="false" ht="12.75" hidden="false" customHeight="false" outlineLevel="0" collapsed="false">
      <c r="A160" s="37" t="n">
        <v>145</v>
      </c>
      <c r="B160" s="38" t="n">
        <v>0.21</v>
      </c>
      <c r="C160" s="39" t="n">
        <v>2953342</v>
      </c>
      <c r="D160" s="40" t="n">
        <v>620201.82</v>
      </c>
      <c r="E160" s="9" t="n">
        <f aca="false">ABS(IFERROR(ROUND(B160*C160,2),0)-D160)</f>
        <v>0</v>
      </c>
    </row>
    <row r="161" customFormat="false" ht="12.75" hidden="false" customHeight="false" outlineLevel="0" collapsed="false">
      <c r="A161" s="37" t="n">
        <v>146</v>
      </c>
      <c r="B161" s="38" t="n">
        <v>0.21</v>
      </c>
      <c r="C161" s="39" t="n">
        <v>1650397</v>
      </c>
      <c r="D161" s="40" t="n">
        <v>346583.37</v>
      </c>
      <c r="E161" s="9" t="n">
        <f aca="false">ABS(IFERROR(ROUND(B161*C161,2),0)-D161)</f>
        <v>0</v>
      </c>
    </row>
    <row r="162" customFormat="false" ht="12.75" hidden="false" customHeight="false" outlineLevel="0" collapsed="false">
      <c r="A162" s="37" t="n">
        <v>147</v>
      </c>
      <c r="B162" s="38" t="n">
        <v>0.21</v>
      </c>
      <c r="C162" s="39" t="n">
        <v>347452</v>
      </c>
      <c r="D162" s="40" t="n">
        <v>72964.92</v>
      </c>
      <c r="E162" s="9" t="n">
        <f aca="false">ABS(IFERROR(ROUND(B162*C162,2),0)-D162)</f>
        <v>0</v>
      </c>
    </row>
    <row r="163" customFormat="false" ht="12.75" hidden="false" customHeight="false" outlineLevel="0" collapsed="false">
      <c r="A163" s="37" t="n">
        <v>148</v>
      </c>
      <c r="B163" s="38" t="n">
        <v>0.21</v>
      </c>
      <c r="C163" s="39" t="n">
        <v>1737260</v>
      </c>
      <c r="D163" s="40" t="n">
        <v>364824.6</v>
      </c>
      <c r="E163" s="9" t="n">
        <f aca="false">ABS(IFERROR(ROUND(B163*C163,2),0)-D163)</f>
        <v>0</v>
      </c>
    </row>
    <row r="164" customFormat="false" ht="12.75" hidden="false" customHeight="false" outlineLevel="0" collapsed="false">
      <c r="A164" s="37" t="n">
        <v>149</v>
      </c>
      <c r="B164" s="38" t="n">
        <v>0.21</v>
      </c>
      <c r="C164" s="39" t="n">
        <v>3908835</v>
      </c>
      <c r="D164" s="40" t="n">
        <v>820855.35</v>
      </c>
      <c r="E164" s="9" t="n">
        <f aca="false">ABS(IFERROR(ROUND(B164*C164,2),0)-D164)</f>
        <v>0</v>
      </c>
    </row>
    <row r="165" customFormat="false" ht="12.75" hidden="false" customHeight="false" outlineLevel="0" collapsed="false">
      <c r="A165" s="37" t="n">
        <v>150</v>
      </c>
      <c r="B165" s="38" t="n">
        <v>0.21</v>
      </c>
      <c r="C165" s="39" t="n">
        <v>1042356</v>
      </c>
      <c r="D165" s="40" t="n">
        <v>218894.76</v>
      </c>
      <c r="E165" s="9" t="n">
        <f aca="false">ABS(IFERROR(ROUND(B165*C165,2),0)-D165)</f>
        <v>0</v>
      </c>
    </row>
    <row r="166" customFormat="false" ht="12.75" hidden="false" customHeight="false" outlineLevel="0" collapsed="false">
      <c r="A166" s="37" t="n">
        <v>151</v>
      </c>
      <c r="B166" s="38" t="n">
        <v>0.21</v>
      </c>
      <c r="C166" s="39" t="n">
        <v>2084712</v>
      </c>
      <c r="D166" s="40" t="n">
        <v>437789.52</v>
      </c>
      <c r="E166" s="9" t="n">
        <f aca="false">ABS(IFERROR(ROUND(B166*C166,2),0)-D166)</f>
        <v>0</v>
      </c>
    </row>
    <row r="167" customFormat="false" ht="12.75" hidden="false" customHeight="false" outlineLevel="0" collapsed="false">
      <c r="A167" s="37" t="n">
        <v>152</v>
      </c>
      <c r="B167" s="38" t="n">
        <v>0.21</v>
      </c>
      <c r="C167" s="39" t="n">
        <v>3735109</v>
      </c>
      <c r="D167" s="40" t="n">
        <v>784372.89</v>
      </c>
      <c r="E167" s="9" t="n">
        <f aca="false">ABS(IFERROR(ROUND(B167*C167,2),0)-D167)</f>
        <v>0</v>
      </c>
    </row>
    <row r="168" customFormat="false" ht="12.75" hidden="false" customHeight="false" outlineLevel="0" collapsed="false">
      <c r="A168" s="37" t="n">
        <v>153</v>
      </c>
      <c r="B168" s="38" t="n">
        <v>0.21</v>
      </c>
      <c r="C168" s="39" t="n">
        <v>3040205</v>
      </c>
      <c r="D168" s="40" t="n">
        <v>638443.05</v>
      </c>
      <c r="E168" s="9" t="n">
        <f aca="false">ABS(IFERROR(ROUND(B168*C168,2),0)-D168)</f>
        <v>0</v>
      </c>
    </row>
    <row r="169" customFormat="false" ht="12.75" hidden="false" customHeight="false" outlineLevel="0" collapsed="false">
      <c r="A169" s="37" t="n">
        <v>154</v>
      </c>
      <c r="B169" s="38" t="n">
        <v>0.21</v>
      </c>
      <c r="C169" s="39" t="n">
        <v>347452</v>
      </c>
      <c r="D169" s="40" t="n">
        <v>72964.92</v>
      </c>
      <c r="E169" s="9" t="n">
        <f aca="false">ABS(IFERROR(ROUND(B169*C169,2),0)-D169)</f>
        <v>0</v>
      </c>
    </row>
    <row r="170" customFormat="false" ht="12.75" hidden="false" customHeight="false" outlineLevel="0" collapsed="false">
      <c r="A170" s="37" t="n">
        <v>155</v>
      </c>
      <c r="B170" s="38" t="n">
        <v>0.21</v>
      </c>
      <c r="C170" s="39" t="n">
        <v>2866479</v>
      </c>
      <c r="D170" s="40" t="n">
        <v>601960.59</v>
      </c>
      <c r="E170" s="9" t="n">
        <f aca="false">ABS(IFERROR(ROUND(B170*C170,2),0)-D170)</f>
        <v>0</v>
      </c>
    </row>
    <row r="171" customFormat="false" ht="12.75" hidden="false" customHeight="false" outlineLevel="0" collapsed="false">
      <c r="A171" s="37" t="n">
        <v>156</v>
      </c>
      <c r="B171" s="38" t="n">
        <v>0.21</v>
      </c>
      <c r="C171" s="39" t="n">
        <v>3648246</v>
      </c>
      <c r="D171" s="40" t="n">
        <v>766131.66</v>
      </c>
      <c r="E171" s="9" t="n">
        <f aca="false">ABS(IFERROR(ROUND(B171*C171,2),0)-D171)</f>
        <v>0</v>
      </c>
    </row>
    <row r="172" customFormat="false" ht="12.75" hidden="false" customHeight="false" outlineLevel="0" collapsed="false">
      <c r="A172" s="37" t="n">
        <v>157</v>
      </c>
      <c r="B172" s="38" t="n">
        <v>0.21</v>
      </c>
      <c r="C172" s="39" t="n">
        <v>260589</v>
      </c>
      <c r="D172" s="40" t="n">
        <v>54723.69</v>
      </c>
      <c r="E172" s="9" t="n">
        <f aca="false">ABS(IFERROR(ROUND(B172*C172,2),0)-D172)</f>
        <v>0</v>
      </c>
    </row>
    <row r="173" customFormat="false" ht="12.75" hidden="false" customHeight="false" outlineLevel="0" collapsed="false">
      <c r="A173" s="37" t="n">
        <v>158</v>
      </c>
      <c r="B173" s="38" t="n">
        <v>0.21</v>
      </c>
      <c r="C173" s="39" t="n">
        <v>2432164</v>
      </c>
      <c r="D173" s="40" t="n">
        <v>510754.44</v>
      </c>
      <c r="E173" s="9" t="n">
        <f aca="false">ABS(IFERROR(ROUND(B173*C173,2),0)-D173)</f>
        <v>0</v>
      </c>
    </row>
    <row r="174" customFormat="false" ht="12.75" hidden="false" customHeight="false" outlineLevel="0" collapsed="false">
      <c r="A174" s="37" t="n">
        <v>159</v>
      </c>
      <c r="B174" s="38" t="n">
        <v>0.21</v>
      </c>
      <c r="C174" s="39" t="n">
        <v>608041</v>
      </c>
      <c r="D174" s="40" t="n">
        <v>127688.61</v>
      </c>
      <c r="E174" s="9" t="n">
        <f aca="false">ABS(IFERROR(ROUND(B174*C174,2),0)-D174)</f>
        <v>0</v>
      </c>
    </row>
    <row r="175" customFormat="false" ht="12.75" hidden="false" customHeight="false" outlineLevel="0" collapsed="false">
      <c r="A175" s="37" t="n">
        <v>160</v>
      </c>
      <c r="B175" s="38" t="n">
        <v>0.21</v>
      </c>
      <c r="C175" s="39" t="n">
        <v>2519027</v>
      </c>
      <c r="D175" s="40" t="n">
        <v>528995.67</v>
      </c>
      <c r="E175" s="9" t="n">
        <f aca="false">ABS(IFERROR(ROUND(B175*C175,2),0)-D175)</f>
        <v>0</v>
      </c>
    </row>
    <row r="176" customFormat="false" ht="12.75" hidden="false" customHeight="false" outlineLevel="0" collapsed="false">
      <c r="A176" s="37" t="n">
        <v>161</v>
      </c>
      <c r="B176" s="38" t="n">
        <v>0.21</v>
      </c>
      <c r="C176" s="39" t="n">
        <v>260589</v>
      </c>
      <c r="D176" s="40" t="n">
        <v>54723.69</v>
      </c>
      <c r="E176" s="9" t="n">
        <f aca="false">ABS(IFERROR(ROUND(B176*C176,2),0)-D176)</f>
        <v>0</v>
      </c>
    </row>
    <row r="177" customFormat="false" ht="12.75" hidden="false" customHeight="false" outlineLevel="0" collapsed="false">
      <c r="A177" s="37" t="n">
        <v>162</v>
      </c>
      <c r="B177" s="38" t="n">
        <v>0.21</v>
      </c>
      <c r="C177" s="39" t="n">
        <v>2432164</v>
      </c>
      <c r="D177" s="40" t="n">
        <v>510754.44</v>
      </c>
      <c r="E177" s="9" t="n">
        <f aca="false">ABS(IFERROR(ROUND(B177*C177,2),0)-D177)</f>
        <v>0</v>
      </c>
    </row>
    <row r="178" customFormat="false" ht="12.75" hidden="false" customHeight="false" outlineLevel="0" collapsed="false">
      <c r="A178" s="37" t="n">
        <v>163</v>
      </c>
      <c r="B178" s="38" t="n">
        <v>0.21</v>
      </c>
      <c r="C178" s="39" t="n">
        <v>3995698</v>
      </c>
      <c r="D178" s="40" t="n">
        <v>839096.58</v>
      </c>
      <c r="E178" s="9" t="n">
        <f aca="false">ABS(IFERROR(ROUND(B178*C178,2),0)-D178)</f>
        <v>0</v>
      </c>
    </row>
    <row r="179" customFormat="false" ht="12.75" hidden="false" customHeight="false" outlineLevel="0" collapsed="false">
      <c r="A179" s="37" t="n">
        <v>164</v>
      </c>
      <c r="B179" s="38" t="n">
        <v>0.21</v>
      </c>
      <c r="C179" s="39" t="n">
        <v>3127068</v>
      </c>
      <c r="D179" s="40" t="n">
        <v>656684.28</v>
      </c>
      <c r="E179" s="9" t="n">
        <f aca="false">ABS(IFERROR(ROUND(B179*C179,2),0)-D179)</f>
        <v>0</v>
      </c>
    </row>
    <row r="180" customFormat="false" ht="12.75" hidden="false" customHeight="false" outlineLevel="0" collapsed="false">
      <c r="A180" s="37" t="n">
        <v>165</v>
      </c>
      <c r="B180" s="38" t="n">
        <v>0.21</v>
      </c>
      <c r="C180" s="39" t="n">
        <v>4256287</v>
      </c>
      <c r="D180" s="40" t="n">
        <v>893820.27</v>
      </c>
      <c r="E180" s="9" t="n">
        <f aca="false">ABS(IFERROR(ROUND(B180*C180,2),0)-D180)</f>
        <v>0</v>
      </c>
    </row>
    <row r="181" customFormat="false" ht="12.75" hidden="false" customHeight="false" outlineLevel="0" collapsed="false">
      <c r="A181" s="37" t="n">
        <v>166</v>
      </c>
      <c r="B181" s="38" t="n">
        <v>0.21</v>
      </c>
      <c r="C181" s="39" t="n">
        <v>3908835</v>
      </c>
      <c r="D181" s="40" t="n">
        <v>820855.35</v>
      </c>
      <c r="E181" s="9" t="n">
        <f aca="false">ABS(IFERROR(ROUND(B181*C181,2),0)-D181)</f>
        <v>0</v>
      </c>
    </row>
    <row r="182" customFormat="false" ht="12.75" hidden="false" customHeight="false" outlineLevel="0" collapsed="false">
      <c r="A182" s="37" t="n">
        <v>167</v>
      </c>
      <c r="B182" s="38" t="n">
        <v>0.21</v>
      </c>
      <c r="C182" s="39" t="n">
        <v>3995698</v>
      </c>
      <c r="D182" s="40" t="n">
        <v>839096.58</v>
      </c>
      <c r="E182" s="9" t="n">
        <f aca="false">ABS(IFERROR(ROUND(B182*C182,2),0)-D182)</f>
        <v>0</v>
      </c>
    </row>
    <row r="183" customFormat="false" ht="12.75" hidden="false" customHeight="false" outlineLevel="0" collapsed="false">
      <c r="A183" s="37" t="n">
        <v>168</v>
      </c>
      <c r="B183" s="38" t="n">
        <v>0.21</v>
      </c>
      <c r="C183" s="39" t="n">
        <v>1476671</v>
      </c>
      <c r="D183" s="40" t="n">
        <v>310100.91</v>
      </c>
      <c r="E183" s="9" t="n">
        <f aca="false">ABS(IFERROR(ROUND(B183*C183,2),0)-D183)</f>
        <v>0</v>
      </c>
    </row>
    <row r="184" customFormat="false" ht="12.75" hidden="false" customHeight="false" outlineLevel="0" collapsed="false">
      <c r="A184" s="37" t="n">
        <v>169</v>
      </c>
      <c r="B184" s="38" t="n">
        <v>0.21</v>
      </c>
      <c r="C184" s="39" t="n">
        <v>2258438</v>
      </c>
      <c r="D184" s="40" t="n">
        <v>474271.98</v>
      </c>
      <c r="E184" s="9" t="n">
        <f aca="false">ABS(IFERROR(ROUND(B184*C184,2),0)-D184)</f>
        <v>0</v>
      </c>
    </row>
    <row r="185" customFormat="false" ht="12.75" hidden="false" customHeight="false" outlineLevel="0" collapsed="false">
      <c r="A185" s="37" t="n">
        <v>170</v>
      </c>
      <c r="B185" s="38" t="n">
        <v>0.21</v>
      </c>
      <c r="C185" s="39" t="n">
        <v>694904</v>
      </c>
      <c r="D185" s="40" t="n">
        <v>145929.84</v>
      </c>
      <c r="E185" s="9" t="n">
        <f aca="false">ABS(IFERROR(ROUND(B185*C185,2),0)-D185)</f>
        <v>0</v>
      </c>
    </row>
    <row r="186" customFormat="false" ht="12.75" hidden="false" customHeight="false" outlineLevel="0" collapsed="false">
      <c r="A186" s="37" t="n">
        <v>171</v>
      </c>
      <c r="B186" s="38" t="n">
        <v>0.21</v>
      </c>
      <c r="C186" s="39" t="n">
        <v>1476671</v>
      </c>
      <c r="D186" s="40" t="n">
        <v>310100.91</v>
      </c>
      <c r="E186" s="9" t="n">
        <f aca="false">ABS(IFERROR(ROUND(B186*C186,2),0)-D186)</f>
        <v>0</v>
      </c>
    </row>
    <row r="187" customFormat="false" ht="12.75" hidden="false" customHeight="false" outlineLevel="0" collapsed="false">
      <c r="A187" s="37" t="n">
        <v>172</v>
      </c>
      <c r="B187" s="38" t="n">
        <v>0.21</v>
      </c>
      <c r="C187" s="39" t="n">
        <v>2258438</v>
      </c>
      <c r="D187" s="40" t="n">
        <v>474271.98</v>
      </c>
      <c r="E187" s="9" t="n">
        <f aca="false">ABS(IFERROR(ROUND(B187*C187,2),0)-D187)</f>
        <v>0</v>
      </c>
    </row>
    <row r="188" customFormat="false" ht="12.75" hidden="false" customHeight="false" outlineLevel="0" collapsed="false">
      <c r="A188" s="37" t="n">
        <v>173</v>
      </c>
      <c r="B188" s="38" t="n">
        <v>0.21</v>
      </c>
      <c r="C188" s="39" t="n">
        <v>3735109</v>
      </c>
      <c r="D188" s="40" t="n">
        <v>784372.89</v>
      </c>
      <c r="E188" s="9" t="n">
        <f aca="false">ABS(IFERROR(ROUND(B188*C188,2),0)-D188)</f>
        <v>0</v>
      </c>
    </row>
    <row r="189" customFormat="false" ht="12.75" hidden="false" customHeight="false" outlineLevel="0" collapsed="false">
      <c r="A189" s="37" t="s">
        <v>253</v>
      </c>
      <c r="B189" s="38" t="s">
        <v>253</v>
      </c>
      <c r="C189" s="41"/>
      <c r="D189" s="42"/>
      <c r="E189" s="9" t="n">
        <f aca="false">ABS(IFERROR(ROUND(B189*C189,2),0)-D189)</f>
        <v>0</v>
      </c>
    </row>
    <row r="190" customFormat="false" ht="12.75" hidden="false" customHeight="false" outlineLevel="0" collapsed="false">
      <c r="A190" s="43" t="s">
        <v>254</v>
      </c>
      <c r="B190" s="44"/>
      <c r="C190" s="45" t="n">
        <v>325370116.14</v>
      </c>
      <c r="D190" s="46" t="n">
        <v>68216000.77</v>
      </c>
    </row>
  </sheetData>
  <conditionalFormatting sqref="E3:E10000">
    <cfRule type="cellIs" priority="2" operator="greaterThan" aboveAverage="0" equalAverage="0" bottom="0" percent="0" rank="0" text="" dxfId="6">
      <formula>0.1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1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256</v>
      </c>
      <c r="C1" s="5" t="str">
        <f aca="false">A1</f>
        <v>Id</v>
      </c>
    </row>
    <row r="2" customFormat="false" ht="12.75" hidden="false" customHeight="false" outlineLevel="0" collapsed="false">
      <c r="A2" s="1" t="n">
        <v>101</v>
      </c>
      <c r="B2" s="1" t="s">
        <v>257</v>
      </c>
      <c r="C2" s="1" t="n">
        <f aca="false">A2</f>
        <v>101</v>
      </c>
    </row>
    <row r="3" customFormat="false" ht="12.75" hidden="false" customHeight="false" outlineLevel="0" collapsed="false">
      <c r="A3" s="1" t="n">
        <v>102</v>
      </c>
      <c r="B3" s="1" t="s">
        <v>258</v>
      </c>
      <c r="C3" s="1" t="n">
        <f aca="false">A3</f>
        <v>102</v>
      </c>
    </row>
    <row r="4" customFormat="false" ht="12.75" hidden="false" customHeight="false" outlineLevel="0" collapsed="false">
      <c r="A4" s="1" t="n">
        <v>103</v>
      </c>
      <c r="B4" s="1" t="s">
        <v>259</v>
      </c>
      <c r="C4" s="1" t="n">
        <f aca="false">A4</f>
        <v>103</v>
      </c>
    </row>
    <row r="5" customFormat="false" ht="12.75" hidden="false" customHeight="false" outlineLevel="0" collapsed="false">
      <c r="A5" s="1" t="n">
        <v>104</v>
      </c>
      <c r="B5" s="1" t="s">
        <v>260</v>
      </c>
      <c r="C5" s="1" t="n">
        <f aca="false">A5</f>
        <v>104</v>
      </c>
    </row>
    <row r="6" customFormat="false" ht="12.75" hidden="false" customHeight="false" outlineLevel="0" collapsed="false">
      <c r="A6" s="1" t="n">
        <v>105</v>
      </c>
      <c r="B6" s="1" t="s">
        <v>261</v>
      </c>
      <c r="C6" s="1" t="n">
        <f aca="false">A6</f>
        <v>105</v>
      </c>
    </row>
    <row r="7" customFormat="false" ht="12.75" hidden="false" customHeight="false" outlineLevel="0" collapsed="false">
      <c r="A7" s="1" t="n">
        <v>107</v>
      </c>
      <c r="B7" s="1" t="s">
        <v>262</v>
      </c>
      <c r="C7" s="1" t="n">
        <f aca="false">A7</f>
        <v>107</v>
      </c>
    </row>
    <row r="8" customFormat="false" ht="12.75" hidden="false" customHeight="false" outlineLevel="0" collapsed="false">
      <c r="A8" s="1" t="n">
        <v>108</v>
      </c>
      <c r="B8" s="1" t="s">
        <v>263</v>
      </c>
      <c r="C8" s="1" t="n">
        <f aca="false">A8</f>
        <v>108</v>
      </c>
    </row>
    <row r="9" customFormat="false" ht="12.75" hidden="false" customHeight="false" outlineLevel="0" collapsed="false">
      <c r="A9" s="1" t="n">
        <v>109</v>
      </c>
      <c r="B9" s="1" t="s">
        <v>264</v>
      </c>
      <c r="C9" s="1" t="n">
        <f aca="false">A9</f>
        <v>109</v>
      </c>
    </row>
    <row r="10" customFormat="false" ht="12.75" hidden="false" customHeight="false" outlineLevel="0" collapsed="false">
      <c r="A10" s="1" t="n">
        <v>110</v>
      </c>
      <c r="B10" s="1" t="s">
        <v>265</v>
      </c>
      <c r="C10" s="1" t="n">
        <f aca="false">A10</f>
        <v>110</v>
      </c>
    </row>
    <row r="11" customFormat="false" ht="12.75" hidden="false" customHeight="false" outlineLevel="0" collapsed="false">
      <c r="A11" s="1" t="n">
        <v>111</v>
      </c>
      <c r="B11" s="1" t="s">
        <v>266</v>
      </c>
      <c r="C11" s="1" t="n">
        <f aca="false">A11</f>
        <v>111</v>
      </c>
    </row>
    <row r="12" customFormat="false" ht="12.75" hidden="false" customHeight="false" outlineLevel="0" collapsed="false">
      <c r="A12" s="1" t="n">
        <v>112</v>
      </c>
      <c r="B12" s="1" t="s">
        <v>267</v>
      </c>
      <c r="C12" s="1" t="n">
        <f aca="false">A12</f>
        <v>112</v>
      </c>
    </row>
    <row r="13" customFormat="false" ht="12.75" hidden="false" customHeight="false" outlineLevel="0" collapsed="false">
      <c r="A13" s="1" t="n">
        <v>113</v>
      </c>
      <c r="B13" s="1" t="s">
        <v>268</v>
      </c>
      <c r="C13" s="1" t="n">
        <f aca="false">A13</f>
        <v>113</v>
      </c>
    </row>
    <row r="14" customFormat="false" ht="12.75" hidden="false" customHeight="false" outlineLevel="0" collapsed="false">
      <c r="A14" s="1" t="n">
        <v>115</v>
      </c>
      <c r="B14" s="1" t="s">
        <v>269</v>
      </c>
      <c r="C14" s="1" t="n">
        <f aca="false">A14</f>
        <v>115</v>
      </c>
    </row>
    <row r="15" customFormat="false" ht="12.75" hidden="false" customHeight="false" outlineLevel="0" collapsed="false">
      <c r="A15" s="1" t="n">
        <v>116</v>
      </c>
      <c r="B15" s="1" t="s">
        <v>270</v>
      </c>
      <c r="C15" s="1" t="n">
        <f aca="false">A15</f>
        <v>116</v>
      </c>
    </row>
    <row r="16" customFormat="false" ht="12.75" hidden="false" customHeight="false" outlineLevel="0" collapsed="false">
      <c r="A16" s="1" t="n">
        <v>117</v>
      </c>
      <c r="B16" s="1" t="s">
        <v>271</v>
      </c>
      <c r="C16" s="1" t="n">
        <f aca="false">A16</f>
        <v>117</v>
      </c>
    </row>
    <row r="17" customFormat="false" ht="12.75" hidden="false" customHeight="false" outlineLevel="0" collapsed="false">
      <c r="A17" s="1" t="n">
        <v>118</v>
      </c>
      <c r="B17" s="1" t="s">
        <v>272</v>
      </c>
      <c r="C17" s="1" t="n">
        <f aca="false">A17</f>
        <v>118</v>
      </c>
    </row>
    <row r="18" customFormat="false" ht="12.75" hidden="false" customHeight="false" outlineLevel="0" collapsed="false">
      <c r="A18" s="1" t="n">
        <v>119</v>
      </c>
      <c r="B18" s="1" t="s">
        <v>273</v>
      </c>
      <c r="C18" s="1" t="n">
        <f aca="false">A18</f>
        <v>119</v>
      </c>
    </row>
    <row r="19" customFormat="false" ht="12.75" hidden="false" customHeight="false" outlineLevel="0" collapsed="false">
      <c r="A19" s="1" t="n">
        <v>120</v>
      </c>
      <c r="B19" s="1" t="s">
        <v>274</v>
      </c>
      <c r="C19" s="1" t="n">
        <f aca="false">A19</f>
        <v>120</v>
      </c>
    </row>
    <row r="20" customFormat="false" ht="12.75" hidden="false" customHeight="false" outlineLevel="0" collapsed="false">
      <c r="A20" s="1" t="n">
        <v>121</v>
      </c>
      <c r="B20" s="1" t="s">
        <v>275</v>
      </c>
      <c r="C20" s="1" t="n">
        <f aca="false">A20</f>
        <v>121</v>
      </c>
    </row>
    <row r="21" customFormat="false" ht="12.75" hidden="false" customHeight="false" outlineLevel="0" collapsed="false">
      <c r="A21" s="1" t="n">
        <v>122</v>
      </c>
      <c r="B21" s="1" t="s">
        <v>276</v>
      </c>
      <c r="C21" s="1" t="n">
        <f aca="false">A21</f>
        <v>122</v>
      </c>
    </row>
    <row r="22" customFormat="false" ht="12.75" hidden="false" customHeight="false" outlineLevel="0" collapsed="false">
      <c r="A22" s="1" t="n">
        <v>123</v>
      </c>
      <c r="B22" s="1" t="s">
        <v>277</v>
      </c>
      <c r="C22" s="1" t="n">
        <f aca="false">A22</f>
        <v>123</v>
      </c>
    </row>
    <row r="23" customFormat="false" ht="12.75" hidden="false" customHeight="false" outlineLevel="0" collapsed="false">
      <c r="A23" s="1" t="n">
        <v>124</v>
      </c>
      <c r="B23" s="1" t="s">
        <v>278</v>
      </c>
      <c r="C23" s="1" t="n">
        <f aca="false">A23</f>
        <v>124</v>
      </c>
    </row>
    <row r="24" customFormat="false" ht="12.75" hidden="false" customHeight="false" outlineLevel="0" collapsed="false">
      <c r="A24" s="1" t="n">
        <v>125</v>
      </c>
      <c r="B24" s="1" t="s">
        <v>279</v>
      </c>
      <c r="C24" s="1" t="n">
        <f aca="false">A24</f>
        <v>125</v>
      </c>
    </row>
    <row r="25" customFormat="false" ht="12.75" hidden="false" customHeight="false" outlineLevel="0" collapsed="false">
      <c r="A25" s="1" t="n">
        <v>126</v>
      </c>
      <c r="B25" s="1" t="s">
        <v>280</v>
      </c>
      <c r="C25" s="1" t="n">
        <f aca="false">A25</f>
        <v>126</v>
      </c>
    </row>
    <row r="26" customFormat="false" ht="12.75" hidden="false" customHeight="false" outlineLevel="0" collapsed="false">
      <c r="A26" s="1" t="n">
        <v>127</v>
      </c>
      <c r="B26" s="1" t="s">
        <v>281</v>
      </c>
      <c r="C26" s="1" t="n">
        <f aca="false">A26</f>
        <v>127</v>
      </c>
    </row>
    <row r="27" customFormat="false" ht="12.75" hidden="false" customHeight="false" outlineLevel="0" collapsed="false">
      <c r="A27" s="1" t="n">
        <v>128</v>
      </c>
      <c r="B27" s="1" t="s">
        <v>282</v>
      </c>
      <c r="C27" s="1" t="n">
        <f aca="false">A27</f>
        <v>128</v>
      </c>
    </row>
    <row r="28" customFormat="false" ht="12.75" hidden="false" customHeight="false" outlineLevel="0" collapsed="false">
      <c r="A28" s="1" t="n">
        <v>129</v>
      </c>
      <c r="B28" s="1" t="s">
        <v>283</v>
      </c>
      <c r="C28" s="1" t="n">
        <f aca="false">A28</f>
        <v>129</v>
      </c>
    </row>
    <row r="29" customFormat="false" ht="12.75" hidden="false" customHeight="false" outlineLevel="0" collapsed="false">
      <c r="A29" s="1" t="n">
        <v>130</v>
      </c>
      <c r="B29" s="1" t="s">
        <v>284</v>
      </c>
      <c r="C29" s="1" t="n">
        <f aca="false">A29</f>
        <v>130</v>
      </c>
    </row>
    <row r="30" customFormat="false" ht="12.75" hidden="false" customHeight="false" outlineLevel="0" collapsed="false">
      <c r="A30" s="1" t="n">
        <v>131</v>
      </c>
      <c r="B30" s="1" t="s">
        <v>285</v>
      </c>
      <c r="C30" s="1" t="n">
        <f aca="false">A30</f>
        <v>131</v>
      </c>
    </row>
    <row r="31" customFormat="false" ht="12.75" hidden="false" customHeight="false" outlineLevel="0" collapsed="false">
      <c r="A31" s="1" t="n">
        <v>132</v>
      </c>
      <c r="B31" s="1" t="s">
        <v>286</v>
      </c>
      <c r="C31" s="1" t="n">
        <f aca="false">A31</f>
        <v>132</v>
      </c>
    </row>
    <row r="32" customFormat="false" ht="12.75" hidden="false" customHeight="false" outlineLevel="0" collapsed="false">
      <c r="A32" s="1" t="n">
        <v>133</v>
      </c>
      <c r="B32" s="1" t="s">
        <v>287</v>
      </c>
      <c r="C32" s="1" t="n">
        <f aca="false">A32</f>
        <v>133</v>
      </c>
    </row>
    <row r="33" customFormat="false" ht="12.75" hidden="false" customHeight="false" outlineLevel="0" collapsed="false">
      <c r="A33" s="1" t="n">
        <v>134</v>
      </c>
      <c r="B33" s="1" t="s">
        <v>288</v>
      </c>
      <c r="C33" s="1" t="n">
        <f aca="false">A33</f>
        <v>134</v>
      </c>
    </row>
    <row r="34" customFormat="false" ht="12.75" hidden="false" customHeight="false" outlineLevel="0" collapsed="false">
      <c r="A34" s="1" t="n">
        <v>135</v>
      </c>
      <c r="B34" s="1" t="s">
        <v>289</v>
      </c>
      <c r="C34" s="1" t="n">
        <f aca="false">A34</f>
        <v>135</v>
      </c>
    </row>
    <row r="35" customFormat="false" ht="12.75" hidden="false" customHeight="false" outlineLevel="0" collapsed="false">
      <c r="A35" s="1" t="n">
        <v>136</v>
      </c>
      <c r="B35" s="1" t="s">
        <v>290</v>
      </c>
      <c r="C35" s="1" t="n">
        <f aca="false">A35</f>
        <v>136</v>
      </c>
    </row>
    <row r="36" customFormat="false" ht="12.75" hidden="false" customHeight="false" outlineLevel="0" collapsed="false">
      <c r="A36" s="1" t="n">
        <v>137</v>
      </c>
      <c r="B36" s="1" t="s">
        <v>291</v>
      </c>
      <c r="C36" s="1" t="n">
        <f aca="false">A36</f>
        <v>137</v>
      </c>
    </row>
    <row r="37" customFormat="false" ht="12.75" hidden="false" customHeight="false" outlineLevel="0" collapsed="false">
      <c r="A37" s="1" t="n">
        <v>139</v>
      </c>
      <c r="B37" s="1" t="s">
        <v>292</v>
      </c>
      <c r="C37" s="1" t="n">
        <f aca="false">A37</f>
        <v>139</v>
      </c>
    </row>
    <row r="38" customFormat="false" ht="12.75" hidden="false" customHeight="false" outlineLevel="0" collapsed="false">
      <c r="A38" s="1" t="n">
        <v>140</v>
      </c>
      <c r="B38" s="1" t="s">
        <v>293</v>
      </c>
      <c r="C38" s="1" t="n">
        <f aca="false">A38</f>
        <v>140</v>
      </c>
    </row>
    <row r="39" customFormat="false" ht="12.75" hidden="false" customHeight="false" outlineLevel="0" collapsed="false">
      <c r="A39" s="1" t="n">
        <v>141</v>
      </c>
      <c r="B39" s="1" t="s">
        <v>294</v>
      </c>
      <c r="C39" s="1" t="n">
        <f aca="false">A39</f>
        <v>141</v>
      </c>
    </row>
    <row r="40" customFormat="false" ht="12.75" hidden="false" customHeight="false" outlineLevel="0" collapsed="false">
      <c r="A40" s="1" t="n">
        <v>142</v>
      </c>
      <c r="B40" s="1" t="s">
        <v>295</v>
      </c>
      <c r="C40" s="1" t="n">
        <f aca="false">A40</f>
        <v>142</v>
      </c>
    </row>
    <row r="41" customFormat="false" ht="12.75" hidden="false" customHeight="false" outlineLevel="0" collapsed="false">
      <c r="A41" s="1" t="n">
        <v>144</v>
      </c>
      <c r="B41" s="1" t="s">
        <v>296</v>
      </c>
      <c r="C41" s="1" t="n">
        <f aca="false">A41</f>
        <v>144</v>
      </c>
    </row>
    <row r="42" customFormat="false" ht="12.75" hidden="false" customHeight="false" outlineLevel="0" collapsed="false">
      <c r="A42" s="1" t="n">
        <v>145</v>
      </c>
      <c r="B42" s="1" t="s">
        <v>297</v>
      </c>
      <c r="C42" s="1" t="n">
        <f aca="false">A42</f>
        <v>145</v>
      </c>
    </row>
    <row r="43" customFormat="false" ht="12.75" hidden="false" customHeight="false" outlineLevel="0" collapsed="false">
      <c r="A43" s="1" t="n">
        <v>146</v>
      </c>
      <c r="B43" s="1" t="s">
        <v>298</v>
      </c>
      <c r="C43" s="1" t="n">
        <f aca="false">A43</f>
        <v>146</v>
      </c>
    </row>
    <row r="44" customFormat="false" ht="12.75" hidden="false" customHeight="false" outlineLevel="0" collapsed="false">
      <c r="A44" s="1" t="n">
        <v>147</v>
      </c>
      <c r="B44" s="1" t="s">
        <v>299</v>
      </c>
      <c r="C44" s="1" t="n">
        <f aca="false">A44</f>
        <v>147</v>
      </c>
    </row>
    <row r="45" customFormat="false" ht="12.75" hidden="false" customHeight="false" outlineLevel="0" collapsed="false">
      <c r="A45" s="1" t="n">
        <v>149</v>
      </c>
      <c r="B45" s="1" t="s">
        <v>300</v>
      </c>
      <c r="C45" s="1" t="n">
        <f aca="false">A45</f>
        <v>149</v>
      </c>
    </row>
    <row r="46" customFormat="false" ht="12.75" hidden="false" customHeight="false" outlineLevel="0" collapsed="false">
      <c r="A46" s="1" t="n">
        <v>150</v>
      </c>
      <c r="B46" s="1" t="s">
        <v>301</v>
      </c>
      <c r="C46" s="1" t="n">
        <f aca="false">A46</f>
        <v>150</v>
      </c>
    </row>
    <row r="47" customFormat="false" ht="12.75" hidden="false" customHeight="false" outlineLevel="0" collapsed="false">
      <c r="A47" s="1" t="n">
        <v>151</v>
      </c>
      <c r="B47" s="1" t="s">
        <v>302</v>
      </c>
      <c r="C47" s="1" t="n">
        <f aca="false">A47</f>
        <v>151</v>
      </c>
    </row>
    <row r="48" customFormat="false" ht="12.75" hidden="false" customHeight="false" outlineLevel="0" collapsed="false">
      <c r="A48" s="1" t="n">
        <v>152</v>
      </c>
      <c r="B48" s="1" t="s">
        <v>303</v>
      </c>
      <c r="C48" s="1" t="n">
        <f aca="false">A48</f>
        <v>152</v>
      </c>
    </row>
    <row r="49" customFormat="false" ht="12.75" hidden="false" customHeight="false" outlineLevel="0" collapsed="false">
      <c r="A49" s="1" t="n">
        <v>153</v>
      </c>
      <c r="B49" s="1" t="s">
        <v>304</v>
      </c>
      <c r="C49" s="1" t="n">
        <f aca="false">A49</f>
        <v>153</v>
      </c>
    </row>
    <row r="50" customFormat="false" ht="12.75" hidden="false" customHeight="false" outlineLevel="0" collapsed="false">
      <c r="A50" s="1" t="n">
        <v>155</v>
      </c>
      <c r="B50" s="1" t="s">
        <v>305</v>
      </c>
      <c r="C50" s="1" t="n">
        <f aca="false">A50</f>
        <v>155</v>
      </c>
    </row>
    <row r="51" customFormat="false" ht="12.75" hidden="false" customHeight="false" outlineLevel="0" collapsed="false">
      <c r="A51" s="1" t="n">
        <v>156</v>
      </c>
      <c r="B51" s="1" t="s">
        <v>306</v>
      </c>
      <c r="C51" s="1" t="n">
        <f aca="false">A51</f>
        <v>156</v>
      </c>
    </row>
    <row r="52" customFormat="false" ht="12.75" hidden="false" customHeight="false" outlineLevel="0" collapsed="false">
      <c r="A52" s="1" t="n">
        <v>157</v>
      </c>
      <c r="B52" s="1" t="s">
        <v>307</v>
      </c>
      <c r="C52" s="1" t="n">
        <f aca="false">A52</f>
        <v>157</v>
      </c>
    </row>
    <row r="53" customFormat="false" ht="12.75" hidden="false" customHeight="false" outlineLevel="0" collapsed="false">
      <c r="A53" s="1" t="n">
        <v>158</v>
      </c>
      <c r="B53" s="1" t="s">
        <v>308</v>
      </c>
      <c r="C53" s="1" t="n">
        <f aca="false">A53</f>
        <v>158</v>
      </c>
    </row>
    <row r="54" customFormat="false" ht="12.75" hidden="false" customHeight="false" outlineLevel="0" collapsed="false">
      <c r="A54" s="1" t="n">
        <v>159</v>
      </c>
      <c r="B54" s="1" t="s">
        <v>309</v>
      </c>
      <c r="C54" s="1" t="n">
        <f aca="false">A54</f>
        <v>159</v>
      </c>
    </row>
    <row r="55" customFormat="false" ht="12.75" hidden="false" customHeight="false" outlineLevel="0" collapsed="false">
      <c r="A55" s="1" t="n">
        <v>160</v>
      </c>
      <c r="B55" s="1" t="s">
        <v>310</v>
      </c>
      <c r="C55" s="1" t="n">
        <f aca="false">A55</f>
        <v>160</v>
      </c>
    </row>
    <row r="56" customFormat="false" ht="12.75" hidden="false" customHeight="false" outlineLevel="0" collapsed="false">
      <c r="A56" s="1" t="n">
        <v>161</v>
      </c>
      <c r="B56" s="1" t="s">
        <v>311</v>
      </c>
      <c r="C56" s="1" t="n">
        <f aca="false">A56</f>
        <v>161</v>
      </c>
    </row>
    <row r="57" customFormat="false" ht="12.75" hidden="false" customHeight="false" outlineLevel="0" collapsed="false">
      <c r="A57" s="1" t="n">
        <v>162</v>
      </c>
      <c r="B57" s="1" t="s">
        <v>312</v>
      </c>
      <c r="C57" s="1" t="n">
        <f aca="false">A57</f>
        <v>162</v>
      </c>
    </row>
    <row r="58" customFormat="false" ht="12.75" hidden="false" customHeight="false" outlineLevel="0" collapsed="false">
      <c r="A58" s="1" t="n">
        <v>163</v>
      </c>
      <c r="B58" s="1" t="s">
        <v>313</v>
      </c>
      <c r="C58" s="1" t="n">
        <f aca="false">A58</f>
        <v>163</v>
      </c>
    </row>
    <row r="59" customFormat="false" ht="12.75" hidden="false" customHeight="false" outlineLevel="0" collapsed="false">
      <c r="A59" s="1" t="n">
        <v>197</v>
      </c>
      <c r="B59" s="1" t="s">
        <v>314</v>
      </c>
      <c r="C59" s="1" t="n">
        <f aca="false">A59</f>
        <v>197</v>
      </c>
    </row>
    <row r="60" customFormat="false" ht="12.75" hidden="false" customHeight="false" outlineLevel="0" collapsed="false">
      <c r="A60" s="1" t="n">
        <v>198</v>
      </c>
      <c r="B60" s="1" t="s">
        <v>315</v>
      </c>
      <c r="C60" s="1" t="n">
        <f aca="false">A60</f>
        <v>198</v>
      </c>
    </row>
    <row r="61" customFormat="false" ht="12.75" hidden="false" customHeight="false" outlineLevel="0" collapsed="false">
      <c r="A61" s="1" t="n">
        <v>200</v>
      </c>
      <c r="B61" s="1" t="s">
        <v>316</v>
      </c>
      <c r="C61" s="1" t="n">
        <f aca="false">A61</f>
        <v>200</v>
      </c>
    </row>
    <row r="62" customFormat="false" ht="12.75" hidden="false" customHeight="false" outlineLevel="0" collapsed="false">
      <c r="A62" s="1" t="n">
        <v>201</v>
      </c>
      <c r="B62" s="1" t="s">
        <v>317</v>
      </c>
      <c r="C62" s="1" t="n">
        <f aca="false">A62</f>
        <v>201</v>
      </c>
    </row>
    <row r="63" customFormat="false" ht="12.75" hidden="false" customHeight="false" outlineLevel="0" collapsed="false">
      <c r="A63" s="1" t="n">
        <v>202</v>
      </c>
      <c r="B63" s="1" t="s">
        <v>318</v>
      </c>
      <c r="C63" s="1" t="n">
        <f aca="false">A63</f>
        <v>202</v>
      </c>
    </row>
    <row r="64" customFormat="false" ht="12.75" hidden="false" customHeight="false" outlineLevel="0" collapsed="false">
      <c r="A64" s="1" t="n">
        <v>203</v>
      </c>
      <c r="B64" s="1" t="s">
        <v>319</v>
      </c>
      <c r="C64" s="1" t="n">
        <f aca="false">A64</f>
        <v>203</v>
      </c>
    </row>
    <row r="65" customFormat="false" ht="12.75" hidden="false" customHeight="false" outlineLevel="0" collapsed="false">
      <c r="A65" s="1" t="n">
        <v>204</v>
      </c>
      <c r="B65" s="1" t="s">
        <v>320</v>
      </c>
      <c r="C65" s="1" t="n">
        <f aca="false">A65</f>
        <v>204</v>
      </c>
    </row>
    <row r="66" customFormat="false" ht="12.75" hidden="false" customHeight="false" outlineLevel="0" collapsed="false">
      <c r="A66" s="1" t="n">
        <v>205</v>
      </c>
      <c r="B66" s="1" t="s">
        <v>321</v>
      </c>
      <c r="C66" s="1" t="n">
        <f aca="false">A66</f>
        <v>205</v>
      </c>
    </row>
    <row r="67" customFormat="false" ht="12.75" hidden="false" customHeight="false" outlineLevel="0" collapsed="false">
      <c r="A67" s="1" t="n">
        <v>206</v>
      </c>
      <c r="B67" s="1" t="s">
        <v>322</v>
      </c>
      <c r="C67" s="1" t="n">
        <f aca="false">A67</f>
        <v>206</v>
      </c>
    </row>
    <row r="68" customFormat="false" ht="12.75" hidden="false" customHeight="false" outlineLevel="0" collapsed="false">
      <c r="A68" s="1" t="n">
        <v>207</v>
      </c>
      <c r="B68" s="1" t="s">
        <v>323</v>
      </c>
      <c r="C68" s="1" t="n">
        <f aca="false">A68</f>
        <v>207</v>
      </c>
    </row>
    <row r="69" customFormat="false" ht="12.75" hidden="false" customHeight="false" outlineLevel="0" collapsed="false">
      <c r="A69" s="1" t="n">
        <v>208</v>
      </c>
      <c r="B69" s="1" t="s">
        <v>324</v>
      </c>
      <c r="C69" s="1" t="n">
        <f aca="false">A69</f>
        <v>208</v>
      </c>
    </row>
    <row r="70" customFormat="false" ht="12.75" hidden="false" customHeight="false" outlineLevel="0" collapsed="false">
      <c r="A70" s="1" t="n">
        <v>209</v>
      </c>
      <c r="B70" s="1" t="s">
        <v>325</v>
      </c>
      <c r="C70" s="1" t="n">
        <f aca="false">A70</f>
        <v>209</v>
      </c>
    </row>
    <row r="71" customFormat="false" ht="12.75" hidden="false" customHeight="false" outlineLevel="0" collapsed="false">
      <c r="A71" s="1" t="n">
        <v>210</v>
      </c>
      <c r="B71" s="1" t="s">
        <v>326</v>
      </c>
      <c r="C71" s="1" t="n">
        <f aca="false">A71</f>
        <v>210</v>
      </c>
    </row>
    <row r="72" customFormat="false" ht="12.75" hidden="false" customHeight="false" outlineLevel="0" collapsed="false">
      <c r="A72" s="1" t="n">
        <v>211</v>
      </c>
      <c r="B72" s="1" t="s">
        <v>327</v>
      </c>
      <c r="C72" s="1" t="n">
        <f aca="false">A72</f>
        <v>211</v>
      </c>
    </row>
    <row r="73" customFormat="false" ht="12.75" hidden="false" customHeight="false" outlineLevel="0" collapsed="false">
      <c r="A73" s="1" t="n">
        <v>212</v>
      </c>
      <c r="B73" s="1" t="s">
        <v>328</v>
      </c>
      <c r="C73" s="1" t="n">
        <f aca="false">A73</f>
        <v>212</v>
      </c>
    </row>
    <row r="74" customFormat="false" ht="12.75" hidden="false" customHeight="false" outlineLevel="0" collapsed="false">
      <c r="A74" s="1" t="n">
        <v>213</v>
      </c>
      <c r="B74" s="1" t="s">
        <v>329</v>
      </c>
      <c r="C74" s="1" t="n">
        <f aca="false">A74</f>
        <v>213</v>
      </c>
    </row>
    <row r="75" customFormat="false" ht="12.75" hidden="false" customHeight="false" outlineLevel="0" collapsed="false">
      <c r="A75" s="1" t="n">
        <v>214</v>
      </c>
      <c r="B75" s="1" t="s">
        <v>330</v>
      </c>
      <c r="C75" s="1" t="n">
        <f aca="false">A75</f>
        <v>214</v>
      </c>
    </row>
    <row r="76" customFormat="false" ht="12.75" hidden="false" customHeight="false" outlineLevel="0" collapsed="false">
      <c r="A76" s="1" t="n">
        <v>215</v>
      </c>
      <c r="B76" s="1" t="s">
        <v>331</v>
      </c>
      <c r="C76" s="1" t="n">
        <f aca="false">A76</f>
        <v>215</v>
      </c>
    </row>
    <row r="77" customFormat="false" ht="12.75" hidden="false" customHeight="false" outlineLevel="0" collapsed="false">
      <c r="A77" s="1" t="n">
        <v>216</v>
      </c>
      <c r="B77" s="1" t="s">
        <v>332</v>
      </c>
      <c r="C77" s="1" t="n">
        <f aca="false">A77</f>
        <v>216</v>
      </c>
    </row>
    <row r="78" customFormat="false" ht="12.75" hidden="false" customHeight="false" outlineLevel="0" collapsed="false">
      <c r="A78" s="1" t="n">
        <v>217</v>
      </c>
      <c r="B78" s="1" t="s">
        <v>333</v>
      </c>
      <c r="C78" s="1" t="n">
        <f aca="false">A78</f>
        <v>217</v>
      </c>
    </row>
    <row r="79" customFormat="false" ht="12.75" hidden="false" customHeight="false" outlineLevel="0" collapsed="false">
      <c r="A79" s="1" t="n">
        <v>218</v>
      </c>
      <c r="B79" s="1" t="s">
        <v>334</v>
      </c>
      <c r="C79" s="1" t="n">
        <f aca="false">A79</f>
        <v>218</v>
      </c>
    </row>
    <row r="80" customFormat="false" ht="12.75" hidden="false" customHeight="false" outlineLevel="0" collapsed="false">
      <c r="A80" s="1" t="n">
        <v>219</v>
      </c>
      <c r="B80" s="1" t="s">
        <v>335</v>
      </c>
      <c r="C80" s="1" t="n">
        <f aca="false">A80</f>
        <v>219</v>
      </c>
    </row>
    <row r="81" customFormat="false" ht="12.75" hidden="false" customHeight="false" outlineLevel="0" collapsed="false">
      <c r="A81" s="1" t="n">
        <v>220</v>
      </c>
      <c r="B81" s="1" t="s">
        <v>336</v>
      </c>
      <c r="C81" s="1" t="n">
        <f aca="false">A81</f>
        <v>220</v>
      </c>
    </row>
    <row r="82" customFormat="false" ht="12.75" hidden="false" customHeight="false" outlineLevel="0" collapsed="false">
      <c r="A82" s="1" t="n">
        <v>221</v>
      </c>
      <c r="B82" s="1" t="s">
        <v>337</v>
      </c>
      <c r="C82" s="1" t="n">
        <f aca="false">A82</f>
        <v>221</v>
      </c>
    </row>
    <row r="83" customFormat="false" ht="12.75" hidden="false" customHeight="false" outlineLevel="0" collapsed="false">
      <c r="A83" s="1" t="n">
        <v>222</v>
      </c>
      <c r="B83" s="1" t="s">
        <v>338</v>
      </c>
      <c r="C83" s="1" t="n">
        <f aca="false">A83</f>
        <v>222</v>
      </c>
    </row>
    <row r="84" customFormat="false" ht="12.75" hidden="false" customHeight="false" outlineLevel="0" collapsed="false">
      <c r="A84" s="1" t="n">
        <v>223</v>
      </c>
      <c r="B84" s="1" t="s">
        <v>339</v>
      </c>
      <c r="C84" s="1" t="n">
        <f aca="false">A84</f>
        <v>223</v>
      </c>
    </row>
    <row r="85" customFormat="false" ht="12.75" hidden="false" customHeight="false" outlineLevel="0" collapsed="false">
      <c r="A85" s="1" t="n">
        <v>224</v>
      </c>
      <c r="B85" s="1" t="s">
        <v>340</v>
      </c>
      <c r="C85" s="1" t="n">
        <f aca="false">A85</f>
        <v>224</v>
      </c>
    </row>
    <row r="86" customFormat="false" ht="12.75" hidden="false" customHeight="false" outlineLevel="0" collapsed="false">
      <c r="A86" s="1" t="n">
        <v>225</v>
      </c>
      <c r="B86" s="1" t="s">
        <v>341</v>
      </c>
      <c r="C86" s="1" t="n">
        <f aca="false">A86</f>
        <v>225</v>
      </c>
    </row>
    <row r="87" customFormat="false" ht="12.75" hidden="false" customHeight="false" outlineLevel="0" collapsed="false">
      <c r="A87" s="1" t="n">
        <v>226</v>
      </c>
      <c r="B87" s="1" t="s">
        <v>342</v>
      </c>
      <c r="C87" s="1" t="n">
        <f aca="false">A87</f>
        <v>226</v>
      </c>
    </row>
    <row r="88" customFormat="false" ht="12.75" hidden="false" customHeight="false" outlineLevel="0" collapsed="false">
      <c r="A88" s="1" t="n">
        <v>227</v>
      </c>
      <c r="B88" s="1" t="s">
        <v>343</v>
      </c>
      <c r="C88" s="1" t="n">
        <f aca="false">A88</f>
        <v>227</v>
      </c>
    </row>
    <row r="89" customFormat="false" ht="12.75" hidden="false" customHeight="false" outlineLevel="0" collapsed="false">
      <c r="A89" s="1" t="n">
        <v>228</v>
      </c>
      <c r="B89" s="1" t="s">
        <v>344</v>
      </c>
      <c r="C89" s="1" t="n">
        <f aca="false">A89</f>
        <v>228</v>
      </c>
    </row>
    <row r="90" customFormat="false" ht="12.75" hidden="false" customHeight="false" outlineLevel="0" collapsed="false">
      <c r="A90" s="1" t="n">
        <v>229</v>
      </c>
      <c r="B90" s="1" t="s">
        <v>345</v>
      </c>
      <c r="C90" s="1" t="n">
        <f aca="false">A90</f>
        <v>229</v>
      </c>
    </row>
    <row r="91" customFormat="false" ht="12.75" hidden="false" customHeight="false" outlineLevel="0" collapsed="false">
      <c r="A91" s="1" t="n">
        <v>230</v>
      </c>
      <c r="B91" s="1" t="s">
        <v>346</v>
      </c>
      <c r="C91" s="1" t="n">
        <f aca="false">A91</f>
        <v>230</v>
      </c>
    </row>
    <row r="92" customFormat="false" ht="12.75" hidden="false" customHeight="false" outlineLevel="0" collapsed="false">
      <c r="A92" s="1" t="n">
        <v>231</v>
      </c>
      <c r="B92" s="1" t="s">
        <v>347</v>
      </c>
      <c r="C92" s="1" t="n">
        <f aca="false">A92</f>
        <v>231</v>
      </c>
    </row>
    <row r="93" customFormat="false" ht="12.75" hidden="false" customHeight="false" outlineLevel="0" collapsed="false">
      <c r="A93" s="1" t="n">
        <v>232</v>
      </c>
      <c r="B93" s="1" t="s">
        <v>348</v>
      </c>
      <c r="C93" s="1" t="n">
        <f aca="false">A93</f>
        <v>232</v>
      </c>
    </row>
    <row r="94" customFormat="false" ht="12.75" hidden="false" customHeight="false" outlineLevel="0" collapsed="false">
      <c r="A94" s="1" t="n">
        <v>233</v>
      </c>
      <c r="B94" s="1" t="s">
        <v>349</v>
      </c>
      <c r="C94" s="1" t="n">
        <f aca="false">A94</f>
        <v>233</v>
      </c>
    </row>
    <row r="95" customFormat="false" ht="12.75" hidden="false" customHeight="false" outlineLevel="0" collapsed="false">
      <c r="A95" s="1" t="n">
        <v>234</v>
      </c>
      <c r="B95" s="1" t="s">
        <v>350</v>
      </c>
      <c r="C95" s="1" t="n">
        <f aca="false">A95</f>
        <v>234</v>
      </c>
    </row>
    <row r="96" customFormat="false" ht="12.75" hidden="false" customHeight="false" outlineLevel="0" collapsed="false">
      <c r="A96" s="1" t="n">
        <v>235</v>
      </c>
      <c r="B96" s="1" t="s">
        <v>351</v>
      </c>
      <c r="C96" s="1" t="n">
        <f aca="false">A96</f>
        <v>235</v>
      </c>
    </row>
    <row r="97" customFormat="false" ht="12.75" hidden="false" customHeight="false" outlineLevel="0" collapsed="false">
      <c r="A97" s="1" t="n">
        <v>236</v>
      </c>
      <c r="B97" s="1" t="s">
        <v>352</v>
      </c>
      <c r="C97" s="1" t="n">
        <f aca="false">A97</f>
        <v>236</v>
      </c>
    </row>
    <row r="98" customFormat="false" ht="12.75" hidden="false" customHeight="false" outlineLevel="0" collapsed="false">
      <c r="A98" s="1" t="n">
        <v>237</v>
      </c>
      <c r="B98" s="1" t="s">
        <v>353</v>
      </c>
      <c r="C98" s="1" t="n">
        <f aca="false">A98</f>
        <v>237</v>
      </c>
    </row>
    <row r="99" customFormat="false" ht="12.75" hidden="false" customHeight="false" outlineLevel="0" collapsed="false">
      <c r="A99" s="1" t="n">
        <v>238</v>
      </c>
      <c r="B99" s="1" t="s">
        <v>354</v>
      </c>
      <c r="C99" s="1" t="n">
        <f aca="false">A99</f>
        <v>238</v>
      </c>
    </row>
    <row r="100" customFormat="false" ht="12.75" hidden="false" customHeight="false" outlineLevel="0" collapsed="false">
      <c r="A100" s="1" t="n">
        <v>239</v>
      </c>
      <c r="B100" s="1" t="s">
        <v>355</v>
      </c>
      <c r="C100" s="1" t="n">
        <f aca="false">A100</f>
        <v>239</v>
      </c>
    </row>
    <row r="101" customFormat="false" ht="12.75" hidden="false" customHeight="false" outlineLevel="0" collapsed="false">
      <c r="A101" s="1" t="n">
        <v>240</v>
      </c>
      <c r="B101" s="1" t="s">
        <v>356</v>
      </c>
      <c r="C101" s="1" t="n">
        <f aca="false">A101</f>
        <v>240</v>
      </c>
    </row>
    <row r="102" customFormat="false" ht="12.75" hidden="false" customHeight="false" outlineLevel="0" collapsed="false">
      <c r="A102" s="1" t="n">
        <v>241</v>
      </c>
      <c r="B102" s="1" t="s">
        <v>357</v>
      </c>
      <c r="C102" s="1" t="n">
        <f aca="false">A102</f>
        <v>241</v>
      </c>
    </row>
    <row r="103" customFormat="false" ht="12.75" hidden="false" customHeight="false" outlineLevel="0" collapsed="false">
      <c r="A103" s="1" t="n">
        <v>242</v>
      </c>
      <c r="B103" s="1" t="s">
        <v>358</v>
      </c>
      <c r="C103" s="1" t="n">
        <f aca="false">A103</f>
        <v>242</v>
      </c>
    </row>
    <row r="104" customFormat="false" ht="12.75" hidden="false" customHeight="false" outlineLevel="0" collapsed="false">
      <c r="A104" s="1" t="n">
        <v>243</v>
      </c>
      <c r="B104" s="1" t="s">
        <v>359</v>
      </c>
      <c r="C104" s="1" t="n">
        <f aca="false">A104</f>
        <v>243</v>
      </c>
    </row>
    <row r="105" customFormat="false" ht="12.75" hidden="false" customHeight="false" outlineLevel="0" collapsed="false">
      <c r="A105" s="1" t="n">
        <v>244</v>
      </c>
      <c r="B105" s="1" t="s">
        <v>360</v>
      </c>
      <c r="C105" s="1" t="n">
        <f aca="false">A105</f>
        <v>244</v>
      </c>
    </row>
    <row r="106" customFormat="false" ht="12.75" hidden="false" customHeight="false" outlineLevel="0" collapsed="false">
      <c r="A106" s="1" t="n">
        <v>245</v>
      </c>
      <c r="B106" s="1" t="s">
        <v>361</v>
      </c>
      <c r="C106" s="1" t="n">
        <f aca="false">A106</f>
        <v>245</v>
      </c>
    </row>
    <row r="107" customFormat="false" ht="12.75" hidden="false" customHeight="false" outlineLevel="0" collapsed="false">
      <c r="A107" s="1" t="n">
        <v>250</v>
      </c>
      <c r="B107" s="1" t="s">
        <v>362</v>
      </c>
      <c r="C107" s="1" t="n">
        <f aca="false">A107</f>
        <v>250</v>
      </c>
    </row>
    <row r="108" customFormat="false" ht="12.75" hidden="false" customHeight="false" outlineLevel="0" collapsed="false">
      <c r="A108" s="1" t="n">
        <v>251</v>
      </c>
      <c r="B108" s="1" t="s">
        <v>363</v>
      </c>
      <c r="C108" s="1" t="n">
        <f aca="false">A108</f>
        <v>251</v>
      </c>
    </row>
    <row r="109" customFormat="false" ht="12.75" hidden="false" customHeight="false" outlineLevel="0" collapsed="false">
      <c r="A109" s="1" t="n">
        <v>252</v>
      </c>
      <c r="B109" s="1" t="s">
        <v>364</v>
      </c>
      <c r="C109" s="1" t="n">
        <f aca="false">A109</f>
        <v>252</v>
      </c>
    </row>
    <row r="110" customFormat="false" ht="12.75" hidden="false" customHeight="false" outlineLevel="0" collapsed="false">
      <c r="A110" s="1" t="n">
        <v>253</v>
      </c>
      <c r="B110" s="1" t="s">
        <v>365</v>
      </c>
      <c r="C110" s="1" t="n">
        <f aca="false">A110</f>
        <v>253</v>
      </c>
    </row>
    <row r="111" customFormat="false" ht="12.75" hidden="false" customHeight="false" outlineLevel="0" collapsed="false">
      <c r="A111" s="1" t="n">
        <v>254</v>
      </c>
      <c r="B111" s="1" t="s">
        <v>366</v>
      </c>
      <c r="C111" s="1" t="n">
        <f aca="false">A111</f>
        <v>254</v>
      </c>
    </row>
    <row r="112" customFormat="false" ht="12.75" hidden="false" customHeight="false" outlineLevel="0" collapsed="false">
      <c r="A112" s="1" t="n">
        <v>255</v>
      </c>
      <c r="B112" s="1" t="s">
        <v>367</v>
      </c>
      <c r="C112" s="1" t="n">
        <f aca="false">A112</f>
        <v>255</v>
      </c>
    </row>
    <row r="113" customFormat="false" ht="12.75" hidden="false" customHeight="false" outlineLevel="0" collapsed="false">
      <c r="A113" s="1" t="n">
        <v>256</v>
      </c>
      <c r="B113" s="1" t="s">
        <v>368</v>
      </c>
      <c r="C113" s="1" t="n">
        <f aca="false">A113</f>
        <v>256</v>
      </c>
    </row>
    <row r="114" customFormat="false" ht="12.75" hidden="false" customHeight="false" outlineLevel="0" collapsed="false">
      <c r="A114" s="1" t="n">
        <v>257</v>
      </c>
      <c r="B114" s="1" t="s">
        <v>369</v>
      </c>
      <c r="C114" s="1" t="n">
        <f aca="false">A114</f>
        <v>257</v>
      </c>
    </row>
    <row r="115" customFormat="false" ht="12.75" hidden="false" customHeight="false" outlineLevel="0" collapsed="false">
      <c r="A115" s="1" t="n">
        <v>258</v>
      </c>
      <c r="B115" s="1" t="s">
        <v>370</v>
      </c>
      <c r="C115" s="1" t="n">
        <f aca="false">A115</f>
        <v>258</v>
      </c>
    </row>
    <row r="116" customFormat="false" ht="12.75" hidden="false" customHeight="false" outlineLevel="0" collapsed="false">
      <c r="A116" s="1" t="n">
        <v>259</v>
      </c>
      <c r="B116" s="1" t="s">
        <v>371</v>
      </c>
      <c r="C116" s="1" t="n">
        <f aca="false">A116</f>
        <v>259</v>
      </c>
    </row>
    <row r="117" customFormat="false" ht="12.75" hidden="false" customHeight="false" outlineLevel="0" collapsed="false">
      <c r="A117" s="1" t="n">
        <v>260</v>
      </c>
      <c r="B117" s="1" t="s">
        <v>372</v>
      </c>
      <c r="C117" s="1" t="n">
        <f aca="false">A117</f>
        <v>260</v>
      </c>
    </row>
    <row r="118" customFormat="false" ht="12.75" hidden="false" customHeight="false" outlineLevel="0" collapsed="false">
      <c r="A118" s="1" t="n">
        <v>261</v>
      </c>
      <c r="B118" s="1" t="s">
        <v>373</v>
      </c>
      <c r="C118" s="1" t="n">
        <f aca="false">A118</f>
        <v>261</v>
      </c>
    </row>
    <row r="119" customFormat="false" ht="12.75" hidden="false" customHeight="false" outlineLevel="0" collapsed="false">
      <c r="A119" s="1" t="n">
        <v>262</v>
      </c>
      <c r="B119" s="1" t="s">
        <v>374</v>
      </c>
      <c r="C119" s="1" t="n">
        <f aca="false">A119</f>
        <v>262</v>
      </c>
    </row>
    <row r="120" customFormat="false" ht="12.75" hidden="false" customHeight="false" outlineLevel="0" collapsed="false">
      <c r="A120" s="1" t="n">
        <v>263</v>
      </c>
      <c r="B120" s="1" t="s">
        <v>375</v>
      </c>
      <c r="C120" s="1" t="n">
        <f aca="false">A120</f>
        <v>263</v>
      </c>
    </row>
    <row r="121" customFormat="false" ht="12.75" hidden="false" customHeight="false" outlineLevel="0" collapsed="false">
      <c r="A121" s="1" t="n">
        <v>264</v>
      </c>
      <c r="B121" s="1" t="s">
        <v>376</v>
      </c>
      <c r="C121" s="1" t="n">
        <f aca="false">A121</f>
        <v>264</v>
      </c>
    </row>
    <row r="122" customFormat="false" ht="12.75" hidden="false" customHeight="false" outlineLevel="0" collapsed="false">
      <c r="A122" s="1" t="n">
        <v>265</v>
      </c>
      <c r="B122" s="1" t="s">
        <v>377</v>
      </c>
      <c r="C122" s="1" t="n">
        <f aca="false">A122</f>
        <v>265</v>
      </c>
    </row>
    <row r="123" customFormat="false" ht="12.75" hidden="false" customHeight="false" outlineLevel="0" collapsed="false">
      <c r="A123" s="1" t="n">
        <v>266</v>
      </c>
      <c r="B123" s="1" t="s">
        <v>378</v>
      </c>
      <c r="C123" s="1" t="n">
        <f aca="false">A123</f>
        <v>266</v>
      </c>
    </row>
    <row r="124" customFormat="false" ht="12.75" hidden="false" customHeight="false" outlineLevel="0" collapsed="false">
      <c r="A124" s="1" t="n">
        <v>267</v>
      </c>
      <c r="B124" s="1" t="s">
        <v>379</v>
      </c>
      <c r="C124" s="1" t="n">
        <f aca="false">A124</f>
        <v>267</v>
      </c>
    </row>
    <row r="125" customFormat="false" ht="12.75" hidden="false" customHeight="false" outlineLevel="0" collapsed="false">
      <c r="A125" s="1" t="n">
        <v>268</v>
      </c>
      <c r="B125" s="1" t="s">
        <v>380</v>
      </c>
      <c r="C125" s="1" t="n">
        <f aca="false">A125</f>
        <v>268</v>
      </c>
    </row>
    <row r="126" customFormat="false" ht="12.75" hidden="false" customHeight="false" outlineLevel="0" collapsed="false">
      <c r="A126" s="1" t="n">
        <v>269</v>
      </c>
      <c r="B126" s="1" t="s">
        <v>381</v>
      </c>
      <c r="C126" s="1" t="n">
        <f aca="false">A126</f>
        <v>269</v>
      </c>
    </row>
    <row r="127" customFormat="false" ht="12.75" hidden="false" customHeight="false" outlineLevel="0" collapsed="false">
      <c r="A127" s="1" t="n">
        <v>270</v>
      </c>
      <c r="B127" s="1" t="s">
        <v>382</v>
      </c>
      <c r="C127" s="1" t="n">
        <f aca="false">A127</f>
        <v>270</v>
      </c>
    </row>
    <row r="128" customFormat="false" ht="12.75" hidden="false" customHeight="false" outlineLevel="0" collapsed="false">
      <c r="A128" s="1" t="n">
        <v>271</v>
      </c>
      <c r="B128" s="1" t="s">
        <v>383</v>
      </c>
      <c r="C128" s="1" t="n">
        <f aca="false">A128</f>
        <v>271</v>
      </c>
    </row>
    <row r="129" customFormat="false" ht="12.75" hidden="false" customHeight="false" outlineLevel="0" collapsed="false">
      <c r="A129" s="1" t="n">
        <v>272</v>
      </c>
      <c r="B129" s="1" t="s">
        <v>384</v>
      </c>
      <c r="C129" s="1" t="n">
        <f aca="false">A129</f>
        <v>272</v>
      </c>
    </row>
    <row r="130" customFormat="false" ht="12.75" hidden="false" customHeight="false" outlineLevel="0" collapsed="false">
      <c r="A130" s="1" t="n">
        <v>273</v>
      </c>
      <c r="B130" s="1" t="s">
        <v>385</v>
      </c>
      <c r="C130" s="1" t="n">
        <f aca="false">A130</f>
        <v>273</v>
      </c>
    </row>
    <row r="131" customFormat="false" ht="12.75" hidden="false" customHeight="false" outlineLevel="0" collapsed="false">
      <c r="A131" s="1" t="n">
        <v>274</v>
      </c>
      <c r="B131" s="1" t="s">
        <v>386</v>
      </c>
      <c r="C131" s="1" t="n">
        <f aca="false">A131</f>
        <v>274</v>
      </c>
    </row>
    <row r="132" customFormat="false" ht="12.75" hidden="false" customHeight="false" outlineLevel="0" collapsed="false">
      <c r="A132" s="1" t="n">
        <v>275</v>
      </c>
      <c r="B132" s="1" t="s">
        <v>387</v>
      </c>
      <c r="C132" s="1" t="n">
        <f aca="false">A132</f>
        <v>275</v>
      </c>
    </row>
    <row r="133" customFormat="false" ht="12.75" hidden="false" customHeight="false" outlineLevel="0" collapsed="false">
      <c r="A133" s="1" t="n">
        <v>280</v>
      </c>
      <c r="B133" s="1" t="s">
        <v>388</v>
      </c>
      <c r="C133" s="1" t="n">
        <f aca="false">A133</f>
        <v>280</v>
      </c>
    </row>
    <row r="134" customFormat="false" ht="12.75" hidden="false" customHeight="false" outlineLevel="0" collapsed="false">
      <c r="A134" s="1" t="n">
        <v>281</v>
      </c>
      <c r="B134" s="1" t="s">
        <v>389</v>
      </c>
      <c r="C134" s="1" t="n">
        <f aca="false">A134</f>
        <v>281</v>
      </c>
    </row>
    <row r="135" customFormat="false" ht="12.75" hidden="false" customHeight="false" outlineLevel="0" collapsed="false">
      <c r="A135" s="1" t="n">
        <v>282</v>
      </c>
      <c r="B135" s="1" t="s">
        <v>390</v>
      </c>
      <c r="C135" s="1" t="n">
        <f aca="false">A135</f>
        <v>282</v>
      </c>
    </row>
    <row r="136" customFormat="false" ht="12.75" hidden="false" customHeight="false" outlineLevel="0" collapsed="false">
      <c r="A136" s="1" t="n">
        <v>283</v>
      </c>
      <c r="B136" s="1" t="s">
        <v>391</v>
      </c>
      <c r="C136" s="1" t="n">
        <f aca="false">A136</f>
        <v>283</v>
      </c>
    </row>
    <row r="137" customFormat="false" ht="12.75" hidden="false" customHeight="false" outlineLevel="0" collapsed="false">
      <c r="A137" s="1" t="n">
        <v>284</v>
      </c>
      <c r="B137" s="1" t="s">
        <v>392</v>
      </c>
      <c r="C137" s="1" t="n">
        <f aca="false">A137</f>
        <v>284</v>
      </c>
    </row>
    <row r="138" customFormat="false" ht="12.75" hidden="false" customHeight="false" outlineLevel="0" collapsed="false">
      <c r="A138" s="1" t="n">
        <v>285</v>
      </c>
      <c r="B138" s="1" t="s">
        <v>393</v>
      </c>
      <c r="C138" s="1" t="n">
        <f aca="false">A138</f>
        <v>285</v>
      </c>
    </row>
    <row r="139" customFormat="false" ht="12.75" hidden="false" customHeight="false" outlineLevel="0" collapsed="false">
      <c r="A139" s="1" t="n">
        <v>286</v>
      </c>
      <c r="B139" s="1" t="s">
        <v>394</v>
      </c>
      <c r="C139" s="1" t="n">
        <f aca="false">A139</f>
        <v>286</v>
      </c>
    </row>
    <row r="140" customFormat="false" ht="12.75" hidden="false" customHeight="false" outlineLevel="0" collapsed="false">
      <c r="A140" s="1" t="n">
        <v>287</v>
      </c>
      <c r="B140" s="1" t="s">
        <v>395</v>
      </c>
      <c r="C140" s="1" t="n">
        <f aca="false">A140</f>
        <v>287</v>
      </c>
    </row>
    <row r="141" customFormat="false" ht="12.75" hidden="false" customHeight="false" outlineLevel="0" collapsed="false">
      <c r="A141" s="1" t="n">
        <v>288</v>
      </c>
      <c r="B141" s="1" t="s">
        <v>396</v>
      </c>
      <c r="C141" s="1" t="n">
        <f aca="false">A141</f>
        <v>288</v>
      </c>
    </row>
    <row r="142" customFormat="false" ht="12.75" hidden="false" customHeight="false" outlineLevel="0" collapsed="false">
      <c r="A142" s="1" t="n">
        <v>289</v>
      </c>
      <c r="B142" s="1" t="s">
        <v>397</v>
      </c>
      <c r="C142" s="1" t="n">
        <f aca="false">A142</f>
        <v>289</v>
      </c>
    </row>
    <row r="143" customFormat="false" ht="12.75" hidden="false" customHeight="false" outlineLevel="0" collapsed="false">
      <c r="A143" s="1" t="n">
        <v>290</v>
      </c>
      <c r="B143" s="1" t="s">
        <v>398</v>
      </c>
      <c r="C143" s="1" t="n">
        <f aca="false">A143</f>
        <v>290</v>
      </c>
    </row>
    <row r="144" customFormat="false" ht="12.75" hidden="false" customHeight="false" outlineLevel="0" collapsed="false">
      <c r="A144" s="1" t="n">
        <v>291</v>
      </c>
      <c r="B144" s="1" t="s">
        <v>399</v>
      </c>
      <c r="C144" s="1" t="n">
        <f aca="false">A144</f>
        <v>291</v>
      </c>
    </row>
    <row r="145" customFormat="false" ht="12.75" hidden="false" customHeight="false" outlineLevel="0" collapsed="false">
      <c r="A145" s="1" t="n">
        <v>295</v>
      </c>
      <c r="B145" s="1" t="s">
        <v>400</v>
      </c>
      <c r="C145" s="1" t="n">
        <f aca="false">A145</f>
        <v>295</v>
      </c>
    </row>
    <row r="146" customFormat="false" ht="12.75" hidden="false" customHeight="false" outlineLevel="0" collapsed="false">
      <c r="A146" s="1" t="n">
        <v>296</v>
      </c>
      <c r="B146" s="1" t="s">
        <v>401</v>
      </c>
      <c r="C146" s="1" t="n">
        <f aca="false">A146</f>
        <v>296</v>
      </c>
    </row>
    <row r="147" customFormat="false" ht="12.75" hidden="false" customHeight="false" outlineLevel="0" collapsed="false">
      <c r="A147" s="1" t="n">
        <v>297</v>
      </c>
      <c r="B147" s="1" t="s">
        <v>402</v>
      </c>
      <c r="C147" s="1" t="n">
        <f aca="false">A147</f>
        <v>297</v>
      </c>
    </row>
    <row r="148" customFormat="false" ht="12.75" hidden="false" customHeight="false" outlineLevel="0" collapsed="false">
      <c r="A148" s="1" t="n">
        <v>298</v>
      </c>
      <c r="B148" s="1" t="s">
        <v>403</v>
      </c>
      <c r="C148" s="1" t="n">
        <f aca="false">A148</f>
        <v>298</v>
      </c>
    </row>
    <row r="149" customFormat="false" ht="12.75" hidden="false" customHeight="false" outlineLevel="0" collapsed="false">
      <c r="A149" s="1" t="n">
        <v>301</v>
      </c>
      <c r="B149" s="1" t="s">
        <v>404</v>
      </c>
      <c r="C149" s="1" t="n">
        <f aca="false">A149</f>
        <v>301</v>
      </c>
    </row>
    <row r="150" customFormat="false" ht="12.75" hidden="false" customHeight="false" outlineLevel="0" collapsed="false">
      <c r="A150" s="1" t="n">
        <v>302</v>
      </c>
      <c r="B150" s="1" t="s">
        <v>405</v>
      </c>
      <c r="C150" s="1" t="n">
        <f aca="false">A150</f>
        <v>302</v>
      </c>
    </row>
    <row r="151" customFormat="false" ht="12.75" hidden="false" customHeight="false" outlineLevel="0" collapsed="false">
      <c r="A151" s="1" t="n">
        <v>303</v>
      </c>
      <c r="B151" s="1" t="s">
        <v>406</v>
      </c>
      <c r="C151" s="1" t="n">
        <f aca="false">A151</f>
        <v>303</v>
      </c>
    </row>
    <row r="152" customFormat="false" ht="12.75" hidden="false" customHeight="false" outlineLevel="0" collapsed="false">
      <c r="A152" s="1" t="n">
        <v>304</v>
      </c>
      <c r="B152" s="1" t="s">
        <v>407</v>
      </c>
      <c r="C152" s="1" t="n">
        <f aca="false">A152</f>
        <v>304</v>
      </c>
    </row>
    <row r="153" customFormat="false" ht="12.75" hidden="false" customHeight="false" outlineLevel="0" collapsed="false">
      <c r="A153" s="1" t="n">
        <v>305</v>
      </c>
      <c r="B153" s="1" t="s">
        <v>408</v>
      </c>
      <c r="C153" s="1" t="n">
        <f aca="false">A153</f>
        <v>305</v>
      </c>
    </row>
    <row r="154" customFormat="false" ht="12.75" hidden="false" customHeight="false" outlineLevel="0" collapsed="false">
      <c r="A154" s="1" t="n">
        <v>306</v>
      </c>
      <c r="B154" s="1" t="s">
        <v>409</v>
      </c>
      <c r="C154" s="1" t="n">
        <f aca="false">A154</f>
        <v>306</v>
      </c>
    </row>
    <row r="155" customFormat="false" ht="12.75" hidden="false" customHeight="false" outlineLevel="0" collapsed="false">
      <c r="A155" s="1" t="n">
        <v>307</v>
      </c>
      <c r="B155" s="1" t="s">
        <v>410</v>
      </c>
      <c r="C155" s="1" t="n">
        <f aca="false">A155</f>
        <v>307</v>
      </c>
    </row>
    <row r="156" customFormat="false" ht="12.75" hidden="false" customHeight="false" outlineLevel="0" collapsed="false">
      <c r="A156" s="1" t="n">
        <v>308</v>
      </c>
      <c r="B156" s="1" t="s">
        <v>411</v>
      </c>
      <c r="C156" s="1" t="n">
        <f aca="false">A156</f>
        <v>308</v>
      </c>
    </row>
    <row r="157" customFormat="false" ht="12.75" hidden="false" customHeight="false" outlineLevel="0" collapsed="false">
      <c r="A157" s="1" t="n">
        <v>309</v>
      </c>
      <c r="B157" s="1" t="s">
        <v>412</v>
      </c>
      <c r="C157" s="1" t="n">
        <f aca="false">A157</f>
        <v>309</v>
      </c>
    </row>
    <row r="158" customFormat="false" ht="12.75" hidden="false" customHeight="false" outlineLevel="0" collapsed="false">
      <c r="A158" s="1" t="n">
        <v>310</v>
      </c>
      <c r="B158" s="1" t="s">
        <v>413</v>
      </c>
      <c r="C158" s="1" t="n">
        <f aca="false">A158</f>
        <v>310</v>
      </c>
    </row>
    <row r="159" customFormat="false" ht="12.75" hidden="false" customHeight="false" outlineLevel="0" collapsed="false">
      <c r="A159" s="1" t="n">
        <v>312</v>
      </c>
      <c r="B159" s="1" t="s">
        <v>414</v>
      </c>
      <c r="C159" s="1" t="n">
        <f aca="false">A159</f>
        <v>312</v>
      </c>
    </row>
    <row r="160" customFormat="false" ht="12.75" hidden="false" customHeight="false" outlineLevel="0" collapsed="false">
      <c r="A160" s="1" t="n">
        <v>313</v>
      </c>
      <c r="B160" s="1" t="s">
        <v>415</v>
      </c>
      <c r="C160" s="1" t="n">
        <f aca="false">A160</f>
        <v>313</v>
      </c>
    </row>
    <row r="161" customFormat="false" ht="12.75" hidden="false" customHeight="false" outlineLevel="0" collapsed="false">
      <c r="A161" s="1" t="n">
        <v>315</v>
      </c>
      <c r="B161" s="1" t="s">
        <v>416</v>
      </c>
      <c r="C161" s="1" t="n">
        <f aca="false">A161</f>
        <v>315</v>
      </c>
    </row>
    <row r="162" customFormat="false" ht="12.75" hidden="false" customHeight="false" outlineLevel="0" collapsed="false">
      <c r="A162" s="1" t="n">
        <v>316</v>
      </c>
      <c r="B162" s="1" t="s">
        <v>417</v>
      </c>
      <c r="C162" s="1" t="n">
        <f aca="false">A162</f>
        <v>316</v>
      </c>
    </row>
    <row r="163" customFormat="false" ht="12.75" hidden="false" customHeight="false" outlineLevel="0" collapsed="false">
      <c r="A163" s="1" t="n">
        <v>317</v>
      </c>
      <c r="B163" s="1" t="s">
        <v>418</v>
      </c>
      <c r="C163" s="1" t="n">
        <f aca="false">A163</f>
        <v>317</v>
      </c>
    </row>
    <row r="164" customFormat="false" ht="12.75" hidden="false" customHeight="false" outlineLevel="0" collapsed="false">
      <c r="A164" s="1" t="n">
        <v>318</v>
      </c>
      <c r="B164" s="1" t="s">
        <v>419</v>
      </c>
      <c r="C164" s="1" t="n">
        <f aca="false">A164</f>
        <v>318</v>
      </c>
    </row>
    <row r="165" customFormat="false" ht="12.75" hidden="false" customHeight="false" outlineLevel="0" collapsed="false">
      <c r="A165" s="1" t="n">
        <v>319</v>
      </c>
      <c r="B165" s="1" t="s">
        <v>420</v>
      </c>
      <c r="C165" s="1" t="n">
        <f aca="false">A165</f>
        <v>319</v>
      </c>
    </row>
    <row r="166" customFormat="false" ht="12.75" hidden="false" customHeight="false" outlineLevel="0" collapsed="false">
      <c r="A166" s="1" t="n">
        <v>320</v>
      </c>
      <c r="B166" s="1" t="s">
        <v>421</v>
      </c>
      <c r="C166" s="1" t="n">
        <f aca="false">A166</f>
        <v>320</v>
      </c>
    </row>
    <row r="167" customFormat="false" ht="12.75" hidden="false" customHeight="false" outlineLevel="0" collapsed="false">
      <c r="A167" s="1" t="n">
        <v>321</v>
      </c>
      <c r="B167" s="1" t="s">
        <v>422</v>
      </c>
      <c r="C167" s="1" t="n">
        <f aca="false">A167</f>
        <v>321</v>
      </c>
    </row>
    <row r="168" customFormat="false" ht="12.75" hidden="false" customHeight="false" outlineLevel="0" collapsed="false">
      <c r="A168" s="1" t="n">
        <v>322</v>
      </c>
      <c r="B168" s="1" t="s">
        <v>423</v>
      </c>
      <c r="C168" s="1" t="n">
        <f aca="false">A168</f>
        <v>322</v>
      </c>
    </row>
    <row r="169" customFormat="false" ht="12.75" hidden="false" customHeight="false" outlineLevel="0" collapsed="false">
      <c r="A169" s="1" t="n">
        <v>323</v>
      </c>
      <c r="B169" s="1" t="s">
        <v>424</v>
      </c>
      <c r="C169" s="1" t="n">
        <f aca="false">A169</f>
        <v>323</v>
      </c>
    </row>
    <row r="170" customFormat="false" ht="12.75" hidden="false" customHeight="false" outlineLevel="0" collapsed="false">
      <c r="A170" s="1" t="n">
        <v>324</v>
      </c>
      <c r="B170" s="1" t="s">
        <v>425</v>
      </c>
      <c r="C170" s="1" t="n">
        <f aca="false">A170</f>
        <v>324</v>
      </c>
    </row>
    <row r="171" customFormat="false" ht="12.75" hidden="false" customHeight="false" outlineLevel="0" collapsed="false">
      <c r="A171" s="1" t="n">
        <v>325</v>
      </c>
      <c r="B171" s="1" t="s">
        <v>426</v>
      </c>
      <c r="C171" s="1" t="n">
        <f aca="false">A171</f>
        <v>325</v>
      </c>
    </row>
    <row r="172" customFormat="false" ht="12.75" hidden="false" customHeight="false" outlineLevel="0" collapsed="false">
      <c r="A172" s="1" t="n">
        <v>326</v>
      </c>
      <c r="B172" s="1" t="s">
        <v>427</v>
      </c>
      <c r="C172" s="1" t="n">
        <f aca="false">A172</f>
        <v>326</v>
      </c>
    </row>
    <row r="173" customFormat="false" ht="12.75" hidden="false" customHeight="false" outlineLevel="0" collapsed="false">
      <c r="A173" s="1" t="n">
        <v>327</v>
      </c>
      <c r="B173" s="1" t="s">
        <v>428</v>
      </c>
      <c r="C173" s="1" t="n">
        <f aca="false">A173</f>
        <v>327</v>
      </c>
    </row>
    <row r="174" customFormat="false" ht="12.75" hidden="false" customHeight="false" outlineLevel="0" collapsed="false">
      <c r="A174" s="1" t="n">
        <v>328</v>
      </c>
      <c r="B174" s="1" t="s">
        <v>429</v>
      </c>
      <c r="C174" s="1" t="n">
        <f aca="false">A174</f>
        <v>328</v>
      </c>
    </row>
    <row r="175" customFormat="false" ht="12.75" hidden="false" customHeight="false" outlineLevel="0" collapsed="false">
      <c r="A175" s="1" t="n">
        <v>329</v>
      </c>
      <c r="B175" s="1" t="s">
        <v>430</v>
      </c>
      <c r="C175" s="1" t="n">
        <f aca="false">A175</f>
        <v>329</v>
      </c>
    </row>
    <row r="176" customFormat="false" ht="12.75" hidden="false" customHeight="false" outlineLevel="0" collapsed="false">
      <c r="A176" s="1" t="n">
        <v>330</v>
      </c>
      <c r="B176" s="1" t="s">
        <v>431</v>
      </c>
      <c r="C176" s="1" t="n">
        <f aca="false">A176</f>
        <v>330</v>
      </c>
    </row>
    <row r="177" customFormat="false" ht="12.75" hidden="false" customHeight="false" outlineLevel="0" collapsed="false">
      <c r="A177" s="1" t="n">
        <v>331</v>
      </c>
      <c r="B177" s="1" t="s">
        <v>432</v>
      </c>
      <c r="C177" s="1" t="n">
        <f aca="false">A177</f>
        <v>331</v>
      </c>
    </row>
    <row r="178" customFormat="false" ht="12.75" hidden="false" customHeight="false" outlineLevel="0" collapsed="false">
      <c r="A178" s="1" t="n">
        <v>332</v>
      </c>
      <c r="B178" s="1" t="s">
        <v>433</v>
      </c>
      <c r="C178" s="1" t="n">
        <f aca="false">A178</f>
        <v>332</v>
      </c>
    </row>
    <row r="179" customFormat="false" ht="12.75" hidden="false" customHeight="false" outlineLevel="0" collapsed="false">
      <c r="A179" s="1" t="n">
        <v>333</v>
      </c>
      <c r="B179" s="1" t="s">
        <v>434</v>
      </c>
      <c r="C179" s="1" t="n">
        <f aca="false">A179</f>
        <v>333</v>
      </c>
    </row>
    <row r="180" customFormat="false" ht="12.75" hidden="false" customHeight="false" outlineLevel="0" collapsed="false">
      <c r="A180" s="1" t="n">
        <v>334</v>
      </c>
      <c r="B180" s="1" t="s">
        <v>435</v>
      </c>
      <c r="C180" s="1" t="n">
        <f aca="false">A180</f>
        <v>334</v>
      </c>
    </row>
    <row r="181" customFormat="false" ht="12.75" hidden="false" customHeight="false" outlineLevel="0" collapsed="false">
      <c r="A181" s="1" t="n">
        <v>335</v>
      </c>
      <c r="B181" s="1" t="s">
        <v>436</v>
      </c>
      <c r="C181" s="1" t="n">
        <f aca="false">A181</f>
        <v>335</v>
      </c>
    </row>
    <row r="182" customFormat="false" ht="12.75" hidden="false" customHeight="false" outlineLevel="0" collapsed="false">
      <c r="A182" s="1" t="n">
        <v>337</v>
      </c>
      <c r="B182" s="1" t="s">
        <v>437</v>
      </c>
      <c r="C182" s="1" t="n">
        <f aca="false">A182</f>
        <v>337</v>
      </c>
    </row>
    <row r="183" customFormat="false" ht="12.75" hidden="false" customHeight="false" outlineLevel="0" collapsed="false">
      <c r="A183" s="1" t="n">
        <v>341</v>
      </c>
      <c r="B183" s="1" t="s">
        <v>438</v>
      </c>
      <c r="C183" s="1" t="n">
        <f aca="false">A183</f>
        <v>341</v>
      </c>
    </row>
    <row r="184" customFormat="false" ht="12.75" hidden="false" customHeight="false" outlineLevel="0" collapsed="false">
      <c r="A184" s="1" t="n">
        <v>344</v>
      </c>
      <c r="B184" s="1" t="s">
        <v>439</v>
      </c>
      <c r="C184" s="1" t="n">
        <f aca="false">A184</f>
        <v>344</v>
      </c>
    </row>
    <row r="185" customFormat="false" ht="12.75" hidden="false" customHeight="false" outlineLevel="0" collapsed="false">
      <c r="A185" s="1" t="n">
        <v>345</v>
      </c>
      <c r="B185" s="1" t="s">
        <v>440</v>
      </c>
      <c r="C185" s="1" t="n">
        <f aca="false">A185</f>
        <v>345</v>
      </c>
    </row>
    <row r="186" customFormat="false" ht="12.75" hidden="false" customHeight="false" outlineLevel="0" collapsed="false">
      <c r="A186" s="1" t="n">
        <v>346</v>
      </c>
      <c r="B186" s="1" t="s">
        <v>441</v>
      </c>
      <c r="C186" s="1" t="n">
        <f aca="false">A186</f>
        <v>346</v>
      </c>
    </row>
    <row r="187" customFormat="false" ht="12.75" hidden="false" customHeight="false" outlineLevel="0" collapsed="false">
      <c r="A187" s="1" t="n">
        <v>348</v>
      </c>
      <c r="B187" s="1" t="s">
        <v>442</v>
      </c>
      <c r="C187" s="1" t="n">
        <f aca="false">A187</f>
        <v>348</v>
      </c>
    </row>
    <row r="188" customFormat="false" ht="12.75" hidden="false" customHeight="false" outlineLevel="0" collapsed="false">
      <c r="A188" s="1" t="n">
        <v>349</v>
      </c>
      <c r="B188" s="1" t="s">
        <v>443</v>
      </c>
      <c r="C188" s="1" t="n">
        <f aca="false">A188</f>
        <v>349</v>
      </c>
    </row>
    <row r="189" customFormat="false" ht="12.75" hidden="false" customHeight="false" outlineLevel="0" collapsed="false">
      <c r="A189" s="1" t="n">
        <v>350</v>
      </c>
      <c r="B189" s="1" t="s">
        <v>444</v>
      </c>
      <c r="C189" s="1" t="n">
        <f aca="false">A189</f>
        <v>350</v>
      </c>
    </row>
    <row r="190" customFormat="false" ht="12.75" hidden="false" customHeight="false" outlineLevel="0" collapsed="false">
      <c r="A190" s="1" t="n">
        <v>351</v>
      </c>
      <c r="B190" s="1" t="s">
        <v>445</v>
      </c>
      <c r="C190" s="1" t="n">
        <f aca="false">A190</f>
        <v>351</v>
      </c>
    </row>
    <row r="191" customFormat="false" ht="12.75" hidden="false" customHeight="false" outlineLevel="0" collapsed="false">
      <c r="A191" s="1" t="n">
        <v>352</v>
      </c>
      <c r="B191" s="1" t="s">
        <v>446</v>
      </c>
      <c r="C191" s="1" t="n">
        <f aca="false">A191</f>
        <v>352</v>
      </c>
    </row>
    <row r="192" customFormat="false" ht="12.75" hidden="false" customHeight="false" outlineLevel="0" collapsed="false">
      <c r="A192" s="1" t="n">
        <v>353</v>
      </c>
      <c r="B192" s="1" t="s">
        <v>447</v>
      </c>
      <c r="C192" s="1" t="n">
        <f aca="false">A192</f>
        <v>353</v>
      </c>
    </row>
    <row r="193" customFormat="false" ht="12.75" hidden="false" customHeight="false" outlineLevel="0" collapsed="false">
      <c r="A193" s="1" t="n">
        <v>354</v>
      </c>
      <c r="B193" s="1" t="s">
        <v>448</v>
      </c>
      <c r="C193" s="1" t="n">
        <f aca="false">A193</f>
        <v>354</v>
      </c>
    </row>
    <row r="194" customFormat="false" ht="12.75" hidden="false" customHeight="false" outlineLevel="0" collapsed="false">
      <c r="A194" s="1" t="n">
        <v>355</v>
      </c>
      <c r="B194" s="1" t="s">
        <v>449</v>
      </c>
      <c r="C194" s="1" t="n">
        <f aca="false">A194</f>
        <v>355</v>
      </c>
    </row>
    <row r="195" customFormat="false" ht="12.75" hidden="false" customHeight="false" outlineLevel="0" collapsed="false">
      <c r="A195" s="1" t="n">
        <v>356</v>
      </c>
      <c r="B195" s="1" t="s">
        <v>450</v>
      </c>
      <c r="C195" s="1" t="n">
        <f aca="false">A195</f>
        <v>356</v>
      </c>
    </row>
    <row r="196" customFormat="false" ht="12.75" hidden="false" customHeight="false" outlineLevel="0" collapsed="false">
      <c r="A196" s="1" t="n">
        <v>357</v>
      </c>
      <c r="B196" s="1" t="s">
        <v>451</v>
      </c>
      <c r="C196" s="1" t="n">
        <f aca="false">A196</f>
        <v>357</v>
      </c>
    </row>
    <row r="197" customFormat="false" ht="12.75" hidden="false" customHeight="false" outlineLevel="0" collapsed="false">
      <c r="A197" s="1" t="n">
        <v>358</v>
      </c>
      <c r="B197" s="1" t="s">
        <v>452</v>
      </c>
      <c r="C197" s="1" t="n">
        <f aca="false">A197</f>
        <v>358</v>
      </c>
    </row>
    <row r="198" customFormat="false" ht="12.75" hidden="false" customHeight="false" outlineLevel="0" collapsed="false">
      <c r="A198" s="1" t="n">
        <v>397</v>
      </c>
      <c r="B198" s="1" t="s">
        <v>453</v>
      </c>
      <c r="C198" s="1" t="n">
        <f aca="false">A198</f>
        <v>397</v>
      </c>
    </row>
    <row r="199" customFormat="false" ht="12.75" hidden="false" customHeight="false" outlineLevel="0" collapsed="false">
      <c r="A199" s="1" t="n">
        <v>398</v>
      </c>
      <c r="B199" s="1" t="s">
        <v>454</v>
      </c>
      <c r="C199" s="1" t="n">
        <f aca="false">A199</f>
        <v>398</v>
      </c>
    </row>
    <row r="200" customFormat="false" ht="12.75" hidden="false" customHeight="false" outlineLevel="0" collapsed="false">
      <c r="A200" s="1" t="n">
        <v>401</v>
      </c>
      <c r="B200" s="1" t="s">
        <v>455</v>
      </c>
      <c r="C200" s="1" t="n">
        <f aca="false">A200</f>
        <v>401</v>
      </c>
    </row>
    <row r="201" customFormat="false" ht="12.75" hidden="false" customHeight="false" outlineLevel="0" collapsed="false">
      <c r="A201" s="1" t="n">
        <v>404</v>
      </c>
      <c r="B201" s="1" t="s">
        <v>456</v>
      </c>
      <c r="C201" s="1" t="n">
        <f aca="false">A201</f>
        <v>404</v>
      </c>
    </row>
    <row r="202" customFormat="false" ht="12.75" hidden="false" customHeight="false" outlineLevel="0" collapsed="false">
      <c r="A202" s="1" t="n">
        <v>405</v>
      </c>
      <c r="B202" s="1" t="s">
        <v>457</v>
      </c>
      <c r="C202" s="1" t="n">
        <f aca="false">A202</f>
        <v>405</v>
      </c>
    </row>
    <row r="203" customFormat="false" ht="12.75" hidden="false" customHeight="false" outlineLevel="0" collapsed="false">
      <c r="A203" s="1" t="n">
        <v>406</v>
      </c>
      <c r="B203" s="1" t="s">
        <v>458</v>
      </c>
      <c r="C203" s="1" t="n">
        <f aca="false">A203</f>
        <v>406</v>
      </c>
    </row>
    <row r="204" customFormat="false" ht="12.75" hidden="false" customHeight="false" outlineLevel="0" collapsed="false">
      <c r="A204" s="1" t="n">
        <v>407</v>
      </c>
      <c r="B204" s="1" t="s">
        <v>459</v>
      </c>
      <c r="C204" s="1" t="n">
        <f aca="false">A204</f>
        <v>407</v>
      </c>
    </row>
    <row r="205" customFormat="false" ht="12.75" hidden="false" customHeight="false" outlineLevel="0" collapsed="false">
      <c r="A205" s="1" t="n">
        <v>409</v>
      </c>
      <c r="B205" s="1" t="s">
        <v>460</v>
      </c>
      <c r="C205" s="1" t="n">
        <f aca="false">A205</f>
        <v>409</v>
      </c>
    </row>
    <row r="206" customFormat="false" ht="12.75" hidden="false" customHeight="false" outlineLevel="0" collapsed="false">
      <c r="A206" s="1" t="n">
        <v>410</v>
      </c>
      <c r="B206" s="1" t="s">
        <v>461</v>
      </c>
      <c r="C206" s="1" t="n">
        <f aca="false">A206</f>
        <v>410</v>
      </c>
    </row>
    <row r="207" customFormat="false" ht="12.75" hidden="false" customHeight="false" outlineLevel="0" collapsed="false">
      <c r="A207" s="1" t="n">
        <v>411</v>
      </c>
      <c r="B207" s="1" t="s">
        <v>462</v>
      </c>
      <c r="C207" s="1" t="n">
        <f aca="false">A207</f>
        <v>411</v>
      </c>
    </row>
    <row r="208" customFormat="false" ht="12.75" hidden="false" customHeight="false" outlineLevel="0" collapsed="false">
      <c r="A208" s="1" t="n">
        <v>412</v>
      </c>
      <c r="B208" s="1" t="s">
        <v>463</v>
      </c>
      <c r="C208" s="1" t="n">
        <f aca="false">A208</f>
        <v>412</v>
      </c>
    </row>
    <row r="209" customFormat="false" ht="12.75" hidden="false" customHeight="false" outlineLevel="0" collapsed="false">
      <c r="A209" s="1" t="n">
        <v>413</v>
      </c>
      <c r="B209" s="1" t="s">
        <v>464</v>
      </c>
      <c r="C209" s="1" t="n">
        <f aca="false">A209</f>
        <v>413</v>
      </c>
    </row>
    <row r="210" customFormat="false" ht="12.75" hidden="false" customHeight="false" outlineLevel="0" collapsed="false">
      <c r="A210" s="1" t="n">
        <v>414</v>
      </c>
      <c r="B210" s="1" t="s">
        <v>465</v>
      </c>
      <c r="C210" s="1" t="n">
        <f aca="false">A210</f>
        <v>414</v>
      </c>
    </row>
    <row r="211" customFormat="false" ht="12.75" hidden="false" customHeight="false" outlineLevel="0" collapsed="false">
      <c r="A211" s="1" t="n">
        <v>415</v>
      </c>
      <c r="B211" s="1" t="s">
        <v>466</v>
      </c>
      <c r="C211" s="1" t="n">
        <f aca="false">A211</f>
        <v>415</v>
      </c>
    </row>
    <row r="212" customFormat="false" ht="12.75" hidden="false" customHeight="false" outlineLevel="0" collapsed="false">
      <c r="A212" s="1" t="n">
        <v>416</v>
      </c>
      <c r="B212" s="1" t="s">
        <v>467</v>
      </c>
      <c r="C212" s="1" t="n">
        <f aca="false">A212</f>
        <v>416</v>
      </c>
    </row>
    <row r="213" customFormat="false" ht="12.75" hidden="false" customHeight="false" outlineLevel="0" collapsed="false">
      <c r="A213" s="1" t="n">
        <v>417</v>
      </c>
      <c r="B213" s="1" t="s">
        <v>468</v>
      </c>
      <c r="C213" s="1" t="n">
        <f aca="false">A213</f>
        <v>417</v>
      </c>
    </row>
    <row r="214" customFormat="false" ht="12.75" hidden="false" customHeight="false" outlineLevel="0" collapsed="false">
      <c r="A214" s="1" t="n">
        <v>418</v>
      </c>
      <c r="B214" s="1" t="s">
        <v>469</v>
      </c>
      <c r="C214" s="1" t="n">
        <f aca="false">A214</f>
        <v>418</v>
      </c>
    </row>
    <row r="215" customFormat="false" ht="12.75" hidden="false" customHeight="false" outlineLevel="0" collapsed="false">
      <c r="A215" s="1" t="n">
        <v>419</v>
      </c>
      <c r="B215" s="1" t="s">
        <v>470</v>
      </c>
      <c r="C215" s="1" t="n">
        <f aca="false">A215</f>
        <v>419</v>
      </c>
    </row>
    <row r="216" customFormat="false" ht="12.75" hidden="false" customHeight="false" outlineLevel="0" collapsed="false">
      <c r="A216" s="1" t="n">
        <v>420</v>
      </c>
      <c r="B216" s="1" t="s">
        <v>471</v>
      </c>
      <c r="C216" s="1" t="n">
        <f aca="false">A216</f>
        <v>420</v>
      </c>
    </row>
    <row r="217" customFormat="false" ht="12.75" hidden="false" customHeight="false" outlineLevel="0" collapsed="false">
      <c r="A217" s="1" t="n">
        <v>421</v>
      </c>
      <c r="B217" s="1" t="s">
        <v>472</v>
      </c>
      <c r="C217" s="1" t="n">
        <f aca="false">A217</f>
        <v>421</v>
      </c>
    </row>
    <row r="218" customFormat="false" ht="12.75" hidden="false" customHeight="false" outlineLevel="0" collapsed="false">
      <c r="A218" s="1" t="n">
        <v>422</v>
      </c>
      <c r="B218" s="1" t="s">
        <v>473</v>
      </c>
      <c r="C218" s="1" t="n">
        <f aca="false">A218</f>
        <v>422</v>
      </c>
    </row>
    <row r="219" customFormat="false" ht="12.75" hidden="false" customHeight="false" outlineLevel="0" collapsed="false">
      <c r="A219" s="1" t="n">
        <v>423</v>
      </c>
      <c r="B219" s="1" t="s">
        <v>474</v>
      </c>
      <c r="C219" s="1" t="n">
        <f aca="false">A219</f>
        <v>423</v>
      </c>
    </row>
    <row r="220" customFormat="false" ht="12.75" hidden="false" customHeight="false" outlineLevel="0" collapsed="false">
      <c r="A220" s="1" t="n">
        <v>424</v>
      </c>
      <c r="B220" s="1" t="s">
        <v>475</v>
      </c>
      <c r="C220" s="1" t="n">
        <f aca="false">A220</f>
        <v>424</v>
      </c>
    </row>
    <row r="221" customFormat="false" ht="12.75" hidden="false" customHeight="false" outlineLevel="0" collapsed="false">
      <c r="A221" s="1" t="n">
        <v>425</v>
      </c>
      <c r="B221" s="1" t="s">
        <v>476</v>
      </c>
      <c r="C221" s="1" t="n">
        <f aca="false">A221</f>
        <v>425</v>
      </c>
    </row>
    <row r="222" customFormat="false" ht="12.75" hidden="false" customHeight="false" outlineLevel="0" collapsed="false">
      <c r="A222" s="1" t="n">
        <v>426</v>
      </c>
      <c r="B222" s="1" t="s">
        <v>477</v>
      </c>
      <c r="C222" s="1" t="n">
        <f aca="false">A222</f>
        <v>426</v>
      </c>
    </row>
    <row r="223" customFormat="false" ht="12.75" hidden="false" customHeight="false" outlineLevel="0" collapsed="false">
      <c r="A223" s="1" t="n">
        <v>427</v>
      </c>
      <c r="B223" s="1" t="s">
        <v>478</v>
      </c>
      <c r="C223" s="1" t="n">
        <f aca="false">A223</f>
        <v>427</v>
      </c>
    </row>
    <row r="224" customFormat="false" ht="12.75" hidden="false" customHeight="false" outlineLevel="0" collapsed="false">
      <c r="A224" s="1" t="n">
        <v>428</v>
      </c>
      <c r="B224" s="1" t="s">
        <v>479</v>
      </c>
      <c r="C224" s="1" t="n">
        <f aca="false">A224</f>
        <v>428</v>
      </c>
    </row>
    <row r="225" customFormat="false" ht="12.75" hidden="false" customHeight="false" outlineLevel="0" collapsed="false">
      <c r="A225" s="1" t="n">
        <v>429</v>
      </c>
      <c r="B225" s="1" t="s">
        <v>480</v>
      </c>
      <c r="C225" s="1" t="n">
        <f aca="false">A225</f>
        <v>429</v>
      </c>
    </row>
    <row r="226" customFormat="false" ht="12.75" hidden="false" customHeight="false" outlineLevel="0" collapsed="false">
      <c r="A226" s="1" t="n">
        <v>430</v>
      </c>
      <c r="B226" s="1" t="s">
        <v>481</v>
      </c>
      <c r="C226" s="1" t="n">
        <f aca="false">A226</f>
        <v>430</v>
      </c>
    </row>
    <row r="227" customFormat="false" ht="12.75" hidden="false" customHeight="false" outlineLevel="0" collapsed="false">
      <c r="A227" s="1" t="n">
        <v>431</v>
      </c>
      <c r="B227" s="1" t="s">
        <v>482</v>
      </c>
      <c r="C227" s="1" t="n">
        <f aca="false">A227</f>
        <v>431</v>
      </c>
    </row>
    <row r="228" customFormat="false" ht="12.75" hidden="false" customHeight="false" outlineLevel="0" collapsed="false">
      <c r="A228" s="1" t="n">
        <v>433</v>
      </c>
      <c r="B228" s="1" t="s">
        <v>483</v>
      </c>
      <c r="C228" s="1" t="n">
        <f aca="false">A228</f>
        <v>433</v>
      </c>
    </row>
    <row r="229" customFormat="false" ht="12.75" hidden="false" customHeight="false" outlineLevel="0" collapsed="false">
      <c r="A229" s="1" t="n">
        <v>435</v>
      </c>
      <c r="B229" s="1" t="s">
        <v>484</v>
      </c>
      <c r="C229" s="1" t="n">
        <f aca="false">A229</f>
        <v>435</v>
      </c>
    </row>
    <row r="230" customFormat="false" ht="12.75" hidden="false" customHeight="false" outlineLevel="0" collapsed="false">
      <c r="A230" s="1" t="n">
        <v>436</v>
      </c>
      <c r="B230" s="1" t="s">
        <v>485</v>
      </c>
      <c r="C230" s="1" t="n">
        <f aca="false">A230</f>
        <v>436</v>
      </c>
    </row>
    <row r="231" customFormat="false" ht="12.75" hidden="false" customHeight="false" outlineLevel="0" collapsed="false">
      <c r="A231" s="1" t="n">
        <v>438</v>
      </c>
      <c r="B231" s="1" t="s">
        <v>486</v>
      </c>
      <c r="C231" s="1" t="n">
        <f aca="false">A231</f>
        <v>438</v>
      </c>
    </row>
    <row r="232" customFormat="false" ht="12.75" hidden="false" customHeight="false" outlineLevel="0" collapsed="false">
      <c r="A232" s="1" t="n">
        <v>439</v>
      </c>
      <c r="B232" s="1" t="s">
        <v>487</v>
      </c>
      <c r="C232" s="1" t="n">
        <f aca="false">A232</f>
        <v>439</v>
      </c>
    </row>
    <row r="233" customFormat="false" ht="12.75" hidden="false" customHeight="false" outlineLevel="0" collapsed="false">
      <c r="A233" s="1" t="n">
        <v>440</v>
      </c>
      <c r="B233" s="1" t="s">
        <v>488</v>
      </c>
      <c r="C233" s="1" t="n">
        <f aca="false">A233</f>
        <v>440</v>
      </c>
    </row>
    <row r="234" customFormat="false" ht="12.75" hidden="false" customHeight="false" outlineLevel="0" collapsed="false">
      <c r="A234" s="1" t="n">
        <v>441</v>
      </c>
      <c r="B234" s="1" t="s">
        <v>489</v>
      </c>
      <c r="C234" s="1" t="n">
        <f aca="false">A234</f>
        <v>441</v>
      </c>
    </row>
    <row r="235" customFormat="false" ht="12.75" hidden="false" customHeight="false" outlineLevel="0" collapsed="false">
      <c r="A235" s="1" t="n">
        <v>442</v>
      </c>
      <c r="B235" s="1" t="s">
        <v>490</v>
      </c>
      <c r="C235" s="1" t="n">
        <f aca="false">A235</f>
        <v>442</v>
      </c>
    </row>
    <row r="236" customFormat="false" ht="12.75" hidden="false" customHeight="false" outlineLevel="0" collapsed="false">
      <c r="A236" s="1" t="n">
        <v>443</v>
      </c>
      <c r="B236" s="1" t="s">
        <v>491</v>
      </c>
      <c r="C236" s="1" t="n">
        <f aca="false">A236</f>
        <v>443</v>
      </c>
    </row>
    <row r="237" customFormat="false" ht="12.75" hidden="false" customHeight="false" outlineLevel="0" collapsed="false">
      <c r="A237" s="1" t="n">
        <v>444</v>
      </c>
      <c r="B237" s="1" t="s">
        <v>492</v>
      </c>
      <c r="C237" s="1" t="n">
        <f aca="false">A237</f>
        <v>444</v>
      </c>
    </row>
    <row r="238" customFormat="false" ht="12.75" hidden="false" customHeight="false" outlineLevel="0" collapsed="false">
      <c r="A238" s="1" t="n">
        <v>445</v>
      </c>
      <c r="B238" s="1" t="s">
        <v>493</v>
      </c>
      <c r="C238" s="1" t="n">
        <f aca="false">A238</f>
        <v>445</v>
      </c>
    </row>
    <row r="239" customFormat="false" ht="12.75" hidden="false" customHeight="false" outlineLevel="0" collapsed="false">
      <c r="A239" s="1" t="n">
        <v>446</v>
      </c>
      <c r="B239" s="1" t="s">
        <v>494</v>
      </c>
      <c r="C239" s="1" t="n">
        <f aca="false">A239</f>
        <v>446</v>
      </c>
    </row>
    <row r="240" customFormat="false" ht="12.75" hidden="false" customHeight="false" outlineLevel="0" collapsed="false">
      <c r="A240" s="1" t="n">
        <v>447</v>
      </c>
      <c r="B240" s="1" t="s">
        <v>495</v>
      </c>
      <c r="C240" s="1" t="n">
        <f aca="false">A240</f>
        <v>447</v>
      </c>
    </row>
    <row r="241" customFormat="false" ht="12.75" hidden="false" customHeight="false" outlineLevel="0" collapsed="false">
      <c r="A241" s="1" t="n">
        <v>448</v>
      </c>
      <c r="B241" s="1" t="s">
        <v>496</v>
      </c>
      <c r="C241" s="1" t="n">
        <f aca="false">A241</f>
        <v>448</v>
      </c>
    </row>
    <row r="242" customFormat="false" ht="12.75" hidden="false" customHeight="false" outlineLevel="0" collapsed="false">
      <c r="A242" s="1" t="n">
        <v>449</v>
      </c>
      <c r="B242" s="1" t="s">
        <v>497</v>
      </c>
      <c r="C242" s="1" t="n">
        <f aca="false">A242</f>
        <v>449</v>
      </c>
    </row>
    <row r="243" customFormat="false" ht="12.75" hidden="false" customHeight="false" outlineLevel="0" collapsed="false">
      <c r="A243" s="1" t="n">
        <v>450</v>
      </c>
      <c r="B243" s="1" t="s">
        <v>498</v>
      </c>
      <c r="C243" s="1" t="n">
        <f aca="false">A243</f>
        <v>450</v>
      </c>
    </row>
    <row r="244" customFormat="false" ht="12.75" hidden="false" customHeight="false" outlineLevel="0" collapsed="false">
      <c r="A244" s="1" t="n">
        <v>451</v>
      </c>
      <c r="B244" s="1" t="s">
        <v>499</v>
      </c>
      <c r="C244" s="1" t="n">
        <f aca="false">A244</f>
        <v>451</v>
      </c>
    </row>
    <row r="245" customFormat="false" ht="12.75" hidden="false" customHeight="false" outlineLevel="0" collapsed="false">
      <c r="A245" s="1" t="n">
        <v>453</v>
      </c>
      <c r="B245" s="1" t="s">
        <v>500</v>
      </c>
      <c r="C245" s="1" t="n">
        <f aca="false">A245</f>
        <v>453</v>
      </c>
    </row>
    <row r="246" customFormat="false" ht="12.75" hidden="false" customHeight="false" outlineLevel="0" collapsed="false">
      <c r="A246" s="1" t="n">
        <v>454</v>
      </c>
      <c r="B246" s="1" t="s">
        <v>501</v>
      </c>
      <c r="C246" s="1" t="n">
        <f aca="false">A246</f>
        <v>454</v>
      </c>
    </row>
    <row r="247" customFormat="false" ht="12.75" hidden="false" customHeight="false" outlineLevel="0" collapsed="false">
      <c r="A247" s="1" t="n">
        <v>497</v>
      </c>
      <c r="B247" s="1" t="s">
        <v>502</v>
      </c>
      <c r="C247" s="1" t="n">
        <f aca="false">A247</f>
        <v>497</v>
      </c>
    </row>
    <row r="248" customFormat="false" ht="12.75" hidden="false" customHeight="false" outlineLevel="0" collapsed="false">
      <c r="A248" s="1" t="n">
        <v>498</v>
      </c>
      <c r="B248" s="1" t="s">
        <v>503</v>
      </c>
      <c r="C248" s="1" t="n">
        <f aca="false">A248</f>
        <v>498</v>
      </c>
    </row>
    <row r="249" customFormat="false" ht="12.75" hidden="false" customHeight="false" outlineLevel="0" collapsed="false">
      <c r="A249" s="1" t="n">
        <v>501</v>
      </c>
      <c r="B249" s="1" t="s">
        <v>504</v>
      </c>
      <c r="C249" s="1" t="n">
        <f aca="false">A249</f>
        <v>501</v>
      </c>
    </row>
    <row r="250" customFormat="false" ht="12.75" hidden="false" customHeight="false" outlineLevel="0" collapsed="false">
      <c r="A250" s="1" t="n">
        <v>503</v>
      </c>
      <c r="B250" s="1" t="s">
        <v>505</v>
      </c>
      <c r="C250" s="1" t="n">
        <f aca="false">A250</f>
        <v>503</v>
      </c>
    </row>
    <row r="251" customFormat="false" ht="12.75" hidden="false" customHeight="false" outlineLevel="0" collapsed="false">
      <c r="A251" s="1" t="n">
        <v>504</v>
      </c>
      <c r="B251" s="1" t="s">
        <v>506</v>
      </c>
      <c r="C251" s="1" t="n">
        <f aca="false">A251</f>
        <v>504</v>
      </c>
    </row>
    <row r="252" customFormat="false" ht="12.75" hidden="false" customHeight="false" outlineLevel="0" collapsed="false">
      <c r="A252" s="1" t="n">
        <v>505</v>
      </c>
      <c r="B252" s="1" t="s">
        <v>507</v>
      </c>
      <c r="C252" s="1" t="n">
        <f aca="false">A252</f>
        <v>505</v>
      </c>
    </row>
    <row r="253" customFormat="false" ht="12.75" hidden="false" customHeight="false" outlineLevel="0" collapsed="false">
      <c r="A253" s="1" t="n">
        <v>506</v>
      </c>
      <c r="B253" s="1" t="s">
        <v>508</v>
      </c>
      <c r="C253" s="1" t="n">
        <f aca="false">A253</f>
        <v>506</v>
      </c>
    </row>
    <row r="254" customFormat="false" ht="12.75" hidden="false" customHeight="false" outlineLevel="0" collapsed="false">
      <c r="A254" s="1" t="n">
        <v>507</v>
      </c>
      <c r="B254" s="1" t="s">
        <v>509</v>
      </c>
      <c r="C254" s="1" t="n">
        <f aca="false">A254</f>
        <v>507</v>
      </c>
    </row>
    <row r="255" customFormat="false" ht="12.75" hidden="false" customHeight="false" outlineLevel="0" collapsed="false">
      <c r="A255" s="1" t="n">
        <v>508</v>
      </c>
      <c r="B255" s="1" t="s">
        <v>510</v>
      </c>
      <c r="C255" s="1" t="n">
        <f aca="false">A255</f>
        <v>508</v>
      </c>
    </row>
    <row r="256" customFormat="false" ht="12.75" hidden="false" customHeight="false" outlineLevel="0" collapsed="false">
      <c r="A256" s="1" t="n">
        <v>509</v>
      </c>
      <c r="B256" s="1" t="s">
        <v>511</v>
      </c>
      <c r="C256" s="1" t="n">
        <f aca="false">A256</f>
        <v>509</v>
      </c>
    </row>
    <row r="257" customFormat="false" ht="12.75" hidden="false" customHeight="false" outlineLevel="0" collapsed="false">
      <c r="A257" s="1" t="n">
        <v>510</v>
      </c>
      <c r="B257" s="1" t="s">
        <v>512</v>
      </c>
      <c r="C257" s="1" t="n">
        <f aca="false">A257</f>
        <v>510</v>
      </c>
    </row>
    <row r="258" customFormat="false" ht="12.75" hidden="false" customHeight="false" outlineLevel="0" collapsed="false">
      <c r="A258" s="1" t="n">
        <v>511</v>
      </c>
      <c r="B258" s="1" t="s">
        <v>513</v>
      </c>
      <c r="C258" s="1" t="n">
        <f aca="false">A258</f>
        <v>511</v>
      </c>
    </row>
    <row r="259" customFormat="false" ht="12.75" hidden="false" customHeight="false" outlineLevel="0" collapsed="false">
      <c r="A259" s="1" t="n">
        <v>512</v>
      </c>
      <c r="B259" s="1" t="s">
        <v>514</v>
      </c>
      <c r="C259" s="1" t="n">
        <f aca="false">A259</f>
        <v>512</v>
      </c>
    </row>
    <row r="260" customFormat="false" ht="12.75" hidden="false" customHeight="false" outlineLevel="0" collapsed="false">
      <c r="A260" s="1" t="n">
        <v>513</v>
      </c>
      <c r="B260" s="1" t="s">
        <v>515</v>
      </c>
      <c r="C260" s="1" t="n">
        <f aca="false">A260</f>
        <v>513</v>
      </c>
    </row>
    <row r="261" customFormat="false" ht="12.75" hidden="false" customHeight="false" outlineLevel="0" collapsed="false">
      <c r="A261" s="1" t="n">
        <v>514</v>
      </c>
      <c r="B261" s="1" t="s">
        <v>516</v>
      </c>
      <c r="C261" s="1" t="n">
        <f aca="false">A261</f>
        <v>514</v>
      </c>
    </row>
    <row r="262" customFormat="false" ht="12.75" hidden="false" customHeight="false" outlineLevel="0" collapsed="false">
      <c r="A262" s="1" t="n">
        <v>515</v>
      </c>
      <c r="B262" s="1" t="s">
        <v>517</v>
      </c>
      <c r="C262" s="1" t="n">
        <f aca="false">A262</f>
        <v>515</v>
      </c>
    </row>
    <row r="263" customFormat="false" ht="12.75" hidden="false" customHeight="false" outlineLevel="0" collapsed="false">
      <c r="A263" s="1" t="n">
        <v>516</v>
      </c>
      <c r="B263" s="1" t="s">
        <v>518</v>
      </c>
      <c r="C263" s="1" t="n">
        <f aca="false">A263</f>
        <v>516</v>
      </c>
    </row>
    <row r="264" customFormat="false" ht="12.75" hidden="false" customHeight="false" outlineLevel="0" collapsed="false">
      <c r="A264" s="1" t="n">
        <v>517</v>
      </c>
      <c r="B264" s="1" t="s">
        <v>519</v>
      </c>
      <c r="C264" s="1" t="n">
        <f aca="false">A264</f>
        <v>517</v>
      </c>
    </row>
    <row r="265" customFormat="false" ht="12.75" hidden="false" customHeight="false" outlineLevel="0" collapsed="false">
      <c r="A265" s="1" t="n">
        <v>518</v>
      </c>
      <c r="B265" s="1" t="s">
        <v>520</v>
      </c>
      <c r="C265" s="1" t="n">
        <f aca="false">A265</f>
        <v>518</v>
      </c>
    </row>
    <row r="266" customFormat="false" ht="12.75" hidden="false" customHeight="false" outlineLevel="0" collapsed="false">
      <c r="A266" s="1" t="n">
        <v>519</v>
      </c>
      <c r="B266" s="1" t="s">
        <v>521</v>
      </c>
      <c r="C266" s="1" t="n">
        <f aca="false">A266</f>
        <v>519</v>
      </c>
    </row>
    <row r="267" customFormat="false" ht="12.75" hidden="false" customHeight="false" outlineLevel="0" collapsed="false">
      <c r="A267" s="1" t="n">
        <v>520</v>
      </c>
      <c r="B267" s="1" t="s">
        <v>522</v>
      </c>
      <c r="C267" s="1" t="n">
        <f aca="false">A267</f>
        <v>520</v>
      </c>
    </row>
    <row r="268" customFormat="false" ht="12.75" hidden="false" customHeight="false" outlineLevel="0" collapsed="false">
      <c r="A268" s="1" t="n">
        <v>521</v>
      </c>
      <c r="B268" s="1" t="s">
        <v>523</v>
      </c>
      <c r="C268" s="1" t="n">
        <f aca="false">A268</f>
        <v>521</v>
      </c>
    </row>
    <row r="269" customFormat="false" ht="12.75" hidden="false" customHeight="false" outlineLevel="0" collapsed="false">
      <c r="A269" s="1" t="n">
        <v>597</v>
      </c>
      <c r="B269" s="1" t="s">
        <v>524</v>
      </c>
      <c r="C269" s="1" t="n">
        <f aca="false">A269</f>
        <v>597</v>
      </c>
    </row>
    <row r="270" customFormat="false" ht="12.75" hidden="false" customHeight="false" outlineLevel="0" collapsed="false">
      <c r="A270" s="1" t="n">
        <v>598</v>
      </c>
      <c r="B270" s="1" t="s">
        <v>525</v>
      </c>
      <c r="C270" s="1" t="n">
        <f aca="false">A270</f>
        <v>598</v>
      </c>
    </row>
    <row r="271" customFormat="false" ht="12.75" hidden="false" customHeight="false" outlineLevel="0" collapsed="false">
      <c r="A271" s="1" t="n">
        <v>652</v>
      </c>
      <c r="B271" s="1" t="s">
        <v>526</v>
      </c>
      <c r="C271" s="1" t="n">
        <f aca="false">A271</f>
        <v>652</v>
      </c>
    </row>
    <row r="272" customFormat="false" ht="12.75" hidden="false" customHeight="false" outlineLevel="0" collapsed="false">
      <c r="A272" s="1" t="n">
        <v>653</v>
      </c>
      <c r="B272" s="1" t="s">
        <v>527</v>
      </c>
      <c r="C272" s="1" t="n">
        <f aca="false">A272</f>
        <v>653</v>
      </c>
    </row>
    <row r="273" customFormat="false" ht="12.75" hidden="false" customHeight="false" outlineLevel="0" collapsed="false">
      <c r="A273" s="1" t="n">
        <v>654</v>
      </c>
      <c r="B273" s="1" t="s">
        <v>528</v>
      </c>
      <c r="C273" s="1" t="n">
        <f aca="false">A273</f>
        <v>654</v>
      </c>
    </row>
    <row r="274" customFormat="false" ht="12.75" hidden="false" customHeight="false" outlineLevel="0" collapsed="false">
      <c r="A274" s="1" t="n">
        <v>655</v>
      </c>
      <c r="B274" s="1" t="s">
        <v>529</v>
      </c>
      <c r="C274" s="1" t="n">
        <f aca="false">A274</f>
        <v>655</v>
      </c>
    </row>
    <row r="275" customFormat="false" ht="12.75" hidden="false" customHeight="false" outlineLevel="0" collapsed="false">
      <c r="A275" s="1" t="n">
        <v>656</v>
      </c>
      <c r="B275" s="1" t="s">
        <v>530</v>
      </c>
      <c r="C275" s="1" t="n">
        <f aca="false">A275</f>
        <v>656</v>
      </c>
    </row>
    <row r="276" customFormat="false" ht="12.75" hidden="false" customHeight="false" outlineLevel="0" collapsed="false">
      <c r="A276" s="1" t="n">
        <v>659</v>
      </c>
      <c r="B276" s="1" t="s">
        <v>531</v>
      </c>
      <c r="C276" s="1" t="n">
        <f aca="false">A276</f>
        <v>659</v>
      </c>
    </row>
    <row r="277" customFormat="false" ht="12.75" hidden="false" customHeight="false" outlineLevel="0" collapsed="false">
      <c r="A277" s="1" t="n">
        <v>662</v>
      </c>
      <c r="B277" s="1" t="s">
        <v>532</v>
      </c>
      <c r="C277" s="1" t="n">
        <f aca="false">A277</f>
        <v>662</v>
      </c>
    </row>
    <row r="278" customFormat="false" ht="12.75" hidden="false" customHeight="false" outlineLevel="0" collapsed="false">
      <c r="A278" s="1" t="n">
        <v>663</v>
      </c>
      <c r="B278" s="1" t="s">
        <v>533</v>
      </c>
      <c r="C278" s="1" t="n">
        <f aca="false">A278</f>
        <v>663</v>
      </c>
    </row>
    <row r="279" customFormat="false" ht="12.75" hidden="false" customHeight="false" outlineLevel="0" collapsed="false">
      <c r="A279" s="1" t="n">
        <v>664</v>
      </c>
      <c r="B279" s="1" t="s">
        <v>534</v>
      </c>
      <c r="C279" s="1" t="n">
        <f aca="false">A279</f>
        <v>664</v>
      </c>
    </row>
    <row r="280" customFormat="false" ht="12.75" hidden="false" customHeight="false" outlineLevel="0" collapsed="false">
      <c r="A280" s="1" t="n">
        <v>665</v>
      </c>
      <c r="B280" s="1" t="s">
        <v>535</v>
      </c>
      <c r="C280" s="1" t="n">
        <f aca="false">A280</f>
        <v>665</v>
      </c>
    </row>
    <row r="281" customFormat="false" ht="12.75" hidden="false" customHeight="false" outlineLevel="0" collapsed="false">
      <c r="A281" s="1" t="n">
        <v>666</v>
      </c>
      <c r="B281" s="1" t="s">
        <v>536</v>
      </c>
      <c r="C281" s="1" t="n">
        <f aca="false">A281</f>
        <v>666</v>
      </c>
    </row>
    <row r="282" customFormat="false" ht="12.75" hidden="false" customHeight="false" outlineLevel="0" collapsed="false">
      <c r="A282" s="1" t="n">
        <v>667</v>
      </c>
      <c r="B282" s="1" t="s">
        <v>537</v>
      </c>
      <c r="C282" s="1" t="n">
        <f aca="false">A282</f>
        <v>667</v>
      </c>
    </row>
    <row r="283" customFormat="false" ht="12.75" hidden="false" customHeight="false" outlineLevel="0" collapsed="false">
      <c r="A283" s="1" t="n">
        <v>668</v>
      </c>
      <c r="B283" s="1" t="s">
        <v>538</v>
      </c>
      <c r="C283" s="1" t="n">
        <f aca="false">A283</f>
        <v>668</v>
      </c>
    </row>
    <row r="284" customFormat="false" ht="12.75" hidden="false" customHeight="false" outlineLevel="0" collapsed="false">
      <c r="A284" s="1" t="n">
        <v>669</v>
      </c>
      <c r="B284" s="1" t="s">
        <v>539</v>
      </c>
      <c r="C284" s="1" t="n">
        <f aca="false">A284</f>
        <v>669</v>
      </c>
    </row>
    <row r="285" customFormat="false" ht="12.75" hidden="false" customHeight="false" outlineLevel="0" collapsed="false">
      <c r="A285" s="1" t="n">
        <v>670</v>
      </c>
      <c r="B285" s="1" t="s">
        <v>540</v>
      </c>
      <c r="C285" s="1" t="n">
        <f aca="false">A285</f>
        <v>670</v>
      </c>
    </row>
    <row r="286" customFormat="false" ht="12.75" hidden="false" customHeight="false" outlineLevel="0" collapsed="false">
      <c r="A286" s="1" t="n">
        <v>671</v>
      </c>
      <c r="B286" s="1" t="s">
        <v>541</v>
      </c>
      <c r="C286" s="1" t="n">
        <f aca="false">A286</f>
        <v>671</v>
      </c>
    </row>
    <row r="287" customFormat="false" ht="12.75" hidden="false" customHeight="false" outlineLevel="0" collapsed="false">
      <c r="A287" s="1" t="n">
        <v>672</v>
      </c>
      <c r="B287" s="1" t="s">
        <v>542</v>
      </c>
      <c r="C287" s="1" t="n">
        <f aca="false">A287</f>
        <v>672</v>
      </c>
    </row>
    <row r="288" customFormat="false" ht="12.75" hidden="false" customHeight="false" outlineLevel="0" collapsed="false">
      <c r="A288" s="1" t="n">
        <v>673</v>
      </c>
      <c r="B288" s="1" t="s">
        <v>543</v>
      </c>
      <c r="C288" s="1" t="n">
        <f aca="false">A288</f>
        <v>673</v>
      </c>
    </row>
    <row r="289" customFormat="false" ht="12.75" hidden="false" customHeight="false" outlineLevel="0" collapsed="false">
      <c r="A289" s="1" t="n">
        <v>676</v>
      </c>
      <c r="B289" s="1" t="s">
        <v>544</v>
      </c>
      <c r="C289" s="1" t="n">
        <f aca="false">A289</f>
        <v>676</v>
      </c>
    </row>
    <row r="290" customFormat="false" ht="12.75" hidden="false" customHeight="false" outlineLevel="0" collapsed="false">
      <c r="A290" s="1" t="n">
        <v>677</v>
      </c>
      <c r="B290" s="1" t="s">
        <v>545</v>
      </c>
      <c r="C290" s="1" t="n">
        <f aca="false">A290</f>
        <v>677</v>
      </c>
    </row>
    <row r="291" customFormat="false" ht="12.75" hidden="false" customHeight="false" outlineLevel="0" collapsed="false">
      <c r="A291" s="1" t="n">
        <v>678</v>
      </c>
      <c r="B291" s="1" t="s">
        <v>546</v>
      </c>
      <c r="C291" s="1" t="n">
        <f aca="false">A291</f>
        <v>678</v>
      </c>
    </row>
    <row r="292" customFormat="false" ht="12.75" hidden="false" customHeight="false" outlineLevel="0" collapsed="false">
      <c r="A292" s="1" t="n">
        <v>679</v>
      </c>
      <c r="B292" s="1" t="s">
        <v>547</v>
      </c>
      <c r="C292" s="1" t="n">
        <f aca="false">A292</f>
        <v>679</v>
      </c>
    </row>
    <row r="293" customFormat="false" ht="12.75" hidden="false" customHeight="false" outlineLevel="0" collapsed="false">
      <c r="A293" s="1" t="n">
        <v>680</v>
      </c>
      <c r="B293" s="1" t="s">
        <v>548</v>
      </c>
      <c r="C293" s="1" t="n">
        <f aca="false">A293</f>
        <v>680</v>
      </c>
    </row>
    <row r="294" customFormat="false" ht="12.75" hidden="false" customHeight="false" outlineLevel="0" collapsed="false">
      <c r="A294" s="1" t="n">
        <v>681</v>
      </c>
      <c r="B294" s="1" t="s">
        <v>549</v>
      </c>
      <c r="C294" s="1" t="n">
        <f aca="false">A294</f>
        <v>681</v>
      </c>
    </row>
    <row r="295" customFormat="false" ht="12.75" hidden="false" customHeight="false" outlineLevel="0" collapsed="false">
      <c r="A295" s="1" t="n">
        <v>682</v>
      </c>
      <c r="B295" s="1" t="s">
        <v>550</v>
      </c>
      <c r="C295" s="1" t="n">
        <f aca="false">A295</f>
        <v>682</v>
      </c>
    </row>
    <row r="296" customFormat="false" ht="12.75" hidden="false" customHeight="false" outlineLevel="0" collapsed="false">
      <c r="A296" s="1" t="n">
        <v>683</v>
      </c>
      <c r="B296" s="1" t="s">
        <v>551</v>
      </c>
      <c r="C296" s="1" t="n">
        <f aca="false">A296</f>
        <v>683</v>
      </c>
    </row>
    <row r="297" customFormat="false" ht="12.75" hidden="false" customHeight="false" outlineLevel="0" collapsed="false">
      <c r="A297" s="1" t="n">
        <v>684</v>
      </c>
      <c r="B297" s="1" t="s">
        <v>552</v>
      </c>
      <c r="C297" s="1" t="n">
        <f aca="false">A297</f>
        <v>684</v>
      </c>
    </row>
    <row r="298" customFormat="false" ht="12.75" hidden="false" customHeight="false" outlineLevel="0" collapsed="false">
      <c r="A298" s="1" t="n">
        <v>685</v>
      </c>
      <c r="B298" s="1" t="s">
        <v>553</v>
      </c>
      <c r="C298" s="1" t="n">
        <f aca="false">A298</f>
        <v>685</v>
      </c>
    </row>
    <row r="299" customFormat="false" ht="12.75" hidden="false" customHeight="false" outlineLevel="0" collapsed="false">
      <c r="A299" s="1" t="n">
        <v>686</v>
      </c>
      <c r="B299" s="1" t="s">
        <v>554</v>
      </c>
      <c r="C299" s="1" t="n">
        <f aca="false">A299</f>
        <v>686</v>
      </c>
    </row>
    <row r="300" customFormat="false" ht="12.75" hidden="false" customHeight="false" outlineLevel="0" collapsed="false">
      <c r="A300" s="1" t="n">
        <v>687</v>
      </c>
      <c r="B300" s="1" t="s">
        <v>555</v>
      </c>
      <c r="C300" s="1" t="n">
        <f aca="false">A300</f>
        <v>687</v>
      </c>
    </row>
    <row r="301" customFormat="false" ht="12.75" hidden="false" customHeight="false" outlineLevel="0" collapsed="false">
      <c r="A301" s="1" t="n">
        <v>690</v>
      </c>
      <c r="B301" s="1" t="s">
        <v>556</v>
      </c>
      <c r="C301" s="1" t="n">
        <f aca="false">A301</f>
        <v>690</v>
      </c>
    </row>
    <row r="302" customFormat="false" ht="12.75" hidden="false" customHeight="false" outlineLevel="0" collapsed="false">
      <c r="A302" s="1" t="n">
        <v>693</v>
      </c>
      <c r="B302" s="1" t="s">
        <v>557</v>
      </c>
      <c r="C302" s="1" t="n">
        <f aca="false">A302</f>
        <v>693</v>
      </c>
    </row>
    <row r="303" customFormat="false" ht="12.75" hidden="false" customHeight="false" outlineLevel="0" collapsed="false">
      <c r="A303" s="1" t="n">
        <v>694</v>
      </c>
      <c r="B303" s="1" t="s">
        <v>558</v>
      </c>
      <c r="C303" s="1" t="n">
        <f aca="false">A303</f>
        <v>694</v>
      </c>
    </row>
    <row r="304" customFormat="false" ht="12.75" hidden="false" customHeight="false" outlineLevel="0" collapsed="false">
      <c r="A304" s="1" t="n">
        <v>695</v>
      </c>
      <c r="B304" s="1" t="s">
        <v>559</v>
      </c>
      <c r="C304" s="1" t="n">
        <f aca="false">A304</f>
        <v>695</v>
      </c>
    </row>
    <row r="305" customFormat="false" ht="12.75" hidden="false" customHeight="false" outlineLevel="0" collapsed="false">
      <c r="A305" s="1" t="n">
        <v>696</v>
      </c>
      <c r="B305" s="1" t="s">
        <v>560</v>
      </c>
      <c r="C305" s="1" t="n">
        <f aca="false">A305</f>
        <v>696</v>
      </c>
    </row>
    <row r="306" customFormat="false" ht="12.75" hidden="false" customHeight="false" outlineLevel="0" collapsed="false">
      <c r="A306" s="1" t="n">
        <v>697</v>
      </c>
      <c r="B306" s="1" t="s">
        <v>561</v>
      </c>
      <c r="C306" s="1" t="n">
        <f aca="false">A306</f>
        <v>697</v>
      </c>
    </row>
    <row r="307" customFormat="false" ht="12.75" hidden="false" customHeight="false" outlineLevel="0" collapsed="false">
      <c r="A307" s="1" t="n">
        <v>698</v>
      </c>
      <c r="B307" s="1" t="s">
        <v>562</v>
      </c>
      <c r="C307" s="1" t="n">
        <f aca="false">A307</f>
        <v>698</v>
      </c>
    </row>
    <row r="308" customFormat="false" ht="12.75" hidden="false" customHeight="false" outlineLevel="0" collapsed="false">
      <c r="A308" s="1" t="n">
        <v>699</v>
      </c>
      <c r="B308" s="1" t="s">
        <v>563</v>
      </c>
      <c r="C308" s="1" t="n">
        <f aca="false">A308</f>
        <v>699</v>
      </c>
    </row>
    <row r="309" customFormat="false" ht="12.75" hidden="false" customHeight="false" outlineLevel="0" collapsed="false">
      <c r="A309" s="1" t="n">
        <v>700</v>
      </c>
      <c r="B309" s="1" t="s">
        <v>564</v>
      </c>
      <c r="C309" s="1" t="n">
        <f aca="false">A309</f>
        <v>700</v>
      </c>
    </row>
    <row r="310" customFormat="false" ht="12.75" hidden="false" customHeight="false" outlineLevel="0" collapsed="false">
      <c r="A310" s="1" t="n">
        <v>997</v>
      </c>
      <c r="B310" s="1" t="s">
        <v>565</v>
      </c>
      <c r="C310" s="1" t="n">
        <f aca="false">A310</f>
        <v>997</v>
      </c>
    </row>
    <row r="311" customFormat="false" ht="12.75" hidden="false" customHeight="false" outlineLevel="0" collapsed="false">
      <c r="A311" s="1" t="n">
        <v>998</v>
      </c>
      <c r="B311" s="1" t="s">
        <v>566</v>
      </c>
      <c r="C311" s="1" t="n">
        <f aca="false">A311</f>
        <v>998</v>
      </c>
    </row>
  </sheetData>
  <autoFilter ref="A1:C311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6" activeCellId="0" sqref="B6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256</v>
      </c>
      <c r="C1" s="5" t="str">
        <f aca="false">A1</f>
        <v>Id</v>
      </c>
    </row>
    <row r="2" customFormat="false" ht="12.75" hidden="false" customHeight="false" outlineLevel="0" collapsed="false">
      <c r="A2" s="1" t="n">
        <v>1</v>
      </c>
      <c r="B2" s="1" t="s">
        <v>567</v>
      </c>
      <c r="C2" s="1" t="n">
        <f aca="false">A2</f>
        <v>1</v>
      </c>
    </row>
    <row r="3" customFormat="false" ht="12.75" hidden="false" customHeight="false" outlineLevel="0" collapsed="false">
      <c r="A3" s="1" t="n">
        <v>2</v>
      </c>
      <c r="B3" s="1" t="s">
        <v>568</v>
      </c>
      <c r="C3" s="1" t="n">
        <f aca="false">A3</f>
        <v>2</v>
      </c>
    </row>
    <row r="4" customFormat="false" ht="12.75" hidden="false" customHeight="false" outlineLevel="0" collapsed="false">
      <c r="A4" s="1" t="n">
        <v>3</v>
      </c>
      <c r="B4" s="1" t="s">
        <v>569</v>
      </c>
      <c r="C4" s="1" t="n">
        <f aca="false">A4</f>
        <v>3</v>
      </c>
    </row>
    <row r="5" customFormat="false" ht="12.75" hidden="false" customHeight="false" outlineLevel="0" collapsed="false">
      <c r="A5" s="1" t="n">
        <v>4</v>
      </c>
      <c r="B5" s="1" t="s">
        <v>49</v>
      </c>
      <c r="C5" s="1" t="n">
        <f aca="false">A5</f>
        <v>4</v>
      </c>
    </row>
    <row r="6" customFormat="false" ht="12.75" hidden="false" customHeight="false" outlineLevel="0" collapsed="false">
      <c r="A6" s="1" t="n">
        <v>99</v>
      </c>
      <c r="B6" s="1" t="s">
        <v>570</v>
      </c>
      <c r="C6" s="1" t="n">
        <f aca="false">A6</f>
        <v>99</v>
      </c>
    </row>
    <row r="7" customFormat="false" ht="12.75" hidden="false" customHeight="false" outlineLevel="0" collapsed="false">
      <c r="A7" s="1" t="n">
        <v>5</v>
      </c>
      <c r="B7" s="1" t="s">
        <v>571</v>
      </c>
      <c r="C7" s="1" t="n">
        <f aca="false">A7</f>
        <v>5</v>
      </c>
    </row>
    <row r="8" customFormat="false" ht="12.75" hidden="false" customHeight="false" outlineLevel="0" collapsed="false">
      <c r="A8" s="1" t="n">
        <v>6</v>
      </c>
      <c r="B8" s="1" t="s">
        <v>572</v>
      </c>
      <c r="C8" s="1" t="n">
        <f aca="false">A8</f>
        <v>6</v>
      </c>
    </row>
    <row r="9" customFormat="false" ht="12.75" hidden="false" customHeight="false" outlineLevel="0" collapsed="false">
      <c r="A9" s="1" t="n">
        <v>7</v>
      </c>
      <c r="B9" s="1" t="s">
        <v>63</v>
      </c>
      <c r="C9" s="1" t="n">
        <f aca="false">A9</f>
        <v>7</v>
      </c>
    </row>
    <row r="10" customFormat="false" ht="12.75" hidden="false" customHeight="false" outlineLevel="0" collapsed="false">
      <c r="A10" s="1" t="n">
        <v>8</v>
      </c>
      <c r="B10" s="1" t="s">
        <v>573</v>
      </c>
      <c r="C10" s="1" t="n">
        <f aca="false">A10</f>
        <v>8</v>
      </c>
    </row>
    <row r="11" customFormat="false" ht="12.75" hidden="false" customHeight="false" outlineLevel="0" collapsed="false">
      <c r="A11" s="1" t="n">
        <v>9</v>
      </c>
      <c r="B11" s="1" t="s">
        <v>574</v>
      </c>
      <c r="C11" s="1" t="n">
        <f aca="false">A11</f>
        <v>9</v>
      </c>
    </row>
    <row r="12" customFormat="false" ht="12.75" hidden="false" customHeight="false" outlineLevel="0" collapsed="false">
      <c r="A12" s="1" t="n">
        <v>13</v>
      </c>
      <c r="B12" s="1" t="s">
        <v>575</v>
      </c>
      <c r="C12" s="1" t="n">
        <f aca="false">A12</f>
        <v>13</v>
      </c>
    </row>
  </sheetData>
  <autoFilter ref="A1:C12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7"/>
  <sheetViews>
    <sheetView showFormulas="false" showGridLines="true" showRowColHeaders="true" showZeros="true" rightToLeft="false" tabSelected="false" showOutlineSymbols="true" defaultGridColor="true" view="normal" topLeftCell="A9" colorId="64" zoomScale="120" zoomScaleNormal="120" zoomScalePageLayoutView="100" workbookViewId="0">
      <selection pane="topLeft" activeCell="A1" activeCellId="0" sqref="A1"/>
    </sheetView>
  </sheetViews>
  <sheetFormatPr defaultColWidth="11.5703125" defaultRowHeight="12.75" zeroHeight="false" outlineLevelRow="0" outlineLevelCol="0"/>
  <cols>
    <col collapsed="false" customWidth="true" hidden="false" outlineLevel="0" max="2" min="2" style="1" width="54.71"/>
  </cols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n">
        <v>1</v>
      </c>
      <c r="B2" s="1" t="s">
        <v>40</v>
      </c>
      <c r="C2" s="1" t="n">
        <f aca="false">A2</f>
        <v>1</v>
      </c>
    </row>
    <row r="3" customFormat="false" ht="12.75" hidden="false" customHeight="false" outlineLevel="0" collapsed="false">
      <c r="A3" s="1" t="n">
        <v>2</v>
      </c>
      <c r="B3" s="1" t="s">
        <v>577</v>
      </c>
      <c r="C3" s="1" t="n">
        <f aca="false">A3</f>
        <v>2</v>
      </c>
    </row>
    <row r="4" customFormat="false" ht="12.75" hidden="false" customHeight="false" outlineLevel="0" collapsed="false">
      <c r="A4" s="1" t="n">
        <v>3</v>
      </c>
      <c r="B4" s="1" t="s">
        <v>578</v>
      </c>
      <c r="C4" s="1" t="n">
        <f aca="false">A4</f>
        <v>3</v>
      </c>
    </row>
    <row r="5" customFormat="false" ht="12.75" hidden="false" customHeight="false" outlineLevel="0" collapsed="false">
      <c r="A5" s="1" t="n">
        <v>4</v>
      </c>
      <c r="B5" s="1" t="s">
        <v>579</v>
      </c>
      <c r="C5" s="1" t="n">
        <f aca="false">A5</f>
        <v>4</v>
      </c>
    </row>
    <row r="6" customFormat="false" ht="12.75" hidden="false" customHeight="false" outlineLevel="0" collapsed="false">
      <c r="A6" s="1" t="n">
        <v>5</v>
      </c>
      <c r="B6" s="1" t="s">
        <v>580</v>
      </c>
      <c r="C6" s="1" t="n">
        <f aca="false">A6</f>
        <v>5</v>
      </c>
    </row>
    <row r="7" customFormat="false" ht="12.75" hidden="false" customHeight="false" outlineLevel="0" collapsed="false">
      <c r="A7" s="1" t="n">
        <v>6</v>
      </c>
      <c r="B7" s="1" t="s">
        <v>53</v>
      </c>
      <c r="C7" s="1" t="n">
        <f aca="false">A7</f>
        <v>6</v>
      </c>
    </row>
    <row r="8" customFormat="false" ht="12.75" hidden="false" customHeight="false" outlineLevel="0" collapsed="false">
      <c r="A8" s="1" t="n">
        <v>7</v>
      </c>
      <c r="B8" s="1" t="s">
        <v>581</v>
      </c>
      <c r="C8" s="1" t="n">
        <f aca="false">A8</f>
        <v>7</v>
      </c>
    </row>
    <row r="9" customFormat="false" ht="12.75" hidden="false" customHeight="false" outlineLevel="0" collapsed="false">
      <c r="A9" s="1" t="n">
        <v>8</v>
      </c>
      <c r="B9" s="1" t="s">
        <v>582</v>
      </c>
      <c r="C9" s="1" t="n">
        <f aca="false">A9</f>
        <v>8</v>
      </c>
    </row>
    <row r="10" customFormat="false" ht="12.75" hidden="false" customHeight="false" outlineLevel="0" collapsed="false">
      <c r="A10" s="1" t="n">
        <v>9</v>
      </c>
      <c r="B10" s="1" t="s">
        <v>583</v>
      </c>
      <c r="C10" s="1" t="n">
        <f aca="false">A10</f>
        <v>9</v>
      </c>
    </row>
    <row r="11" customFormat="false" ht="12.75" hidden="false" customHeight="false" outlineLevel="0" collapsed="false">
      <c r="A11" s="1" t="n">
        <v>10</v>
      </c>
      <c r="B11" s="1" t="s">
        <v>584</v>
      </c>
      <c r="C11" s="1" t="n">
        <f aca="false">A11</f>
        <v>10</v>
      </c>
    </row>
    <row r="12" customFormat="false" ht="12.75" hidden="false" customHeight="false" outlineLevel="0" collapsed="false">
      <c r="A12" s="1" t="n">
        <v>11</v>
      </c>
      <c r="B12" s="1" t="s">
        <v>73</v>
      </c>
      <c r="C12" s="1" t="n">
        <f aca="false">A12</f>
        <v>11</v>
      </c>
    </row>
    <row r="13" customFormat="false" ht="12.75" hidden="false" customHeight="false" outlineLevel="0" collapsed="false">
      <c r="A13" s="1" t="n">
        <v>12</v>
      </c>
      <c r="B13" s="1" t="s">
        <v>585</v>
      </c>
      <c r="C13" s="1" t="n">
        <f aca="false">A13</f>
        <v>12</v>
      </c>
    </row>
    <row r="14" customFormat="false" ht="12.75" hidden="false" customHeight="false" outlineLevel="0" collapsed="false">
      <c r="A14" s="1" t="n">
        <v>13</v>
      </c>
      <c r="B14" s="1" t="s">
        <v>586</v>
      </c>
      <c r="C14" s="1" t="n">
        <f aca="false">A14</f>
        <v>13</v>
      </c>
    </row>
    <row r="15" customFormat="false" ht="12.75" hidden="false" customHeight="false" outlineLevel="0" collapsed="false">
      <c r="A15" s="1" t="n">
        <v>15</v>
      </c>
      <c r="B15" s="1" t="s">
        <v>587</v>
      </c>
      <c r="C15" s="1" t="n">
        <f aca="false">A15</f>
        <v>15</v>
      </c>
    </row>
    <row r="16" customFormat="false" ht="12.75" hidden="false" customHeight="false" outlineLevel="0" collapsed="false">
      <c r="A16" s="1" t="n">
        <v>34</v>
      </c>
      <c r="B16" s="1" t="s">
        <v>588</v>
      </c>
      <c r="C16" s="1" t="n">
        <f aca="false">A16</f>
        <v>34</v>
      </c>
    </row>
    <row r="17" customFormat="false" ht="12.75" hidden="false" customHeight="false" outlineLevel="0" collapsed="false">
      <c r="A17" s="1" t="n">
        <v>35</v>
      </c>
      <c r="B17" s="1" t="s">
        <v>589</v>
      </c>
      <c r="C17" s="1" t="n">
        <f aca="false">A17</f>
        <v>35</v>
      </c>
    </row>
    <row r="18" customFormat="false" ht="12.75" hidden="false" customHeight="false" outlineLevel="0" collapsed="false">
      <c r="A18" s="1" t="n">
        <v>39</v>
      </c>
      <c r="B18" s="1" t="s">
        <v>590</v>
      </c>
      <c r="C18" s="1" t="n">
        <f aca="false">A18</f>
        <v>39</v>
      </c>
    </row>
    <row r="19" customFormat="false" ht="12.75" hidden="false" customHeight="false" outlineLevel="0" collapsed="false">
      <c r="A19" s="1" t="n">
        <v>40</v>
      </c>
      <c r="B19" s="1" t="s">
        <v>591</v>
      </c>
      <c r="C19" s="1" t="n">
        <f aca="false">A19</f>
        <v>40</v>
      </c>
    </row>
    <row r="20" customFormat="false" ht="12.75" hidden="false" customHeight="false" outlineLevel="0" collapsed="false">
      <c r="A20" s="1" t="n">
        <v>49</v>
      </c>
      <c r="B20" s="1" t="s">
        <v>592</v>
      </c>
      <c r="C20" s="1" t="n">
        <f aca="false">A20</f>
        <v>49</v>
      </c>
    </row>
    <row r="21" customFormat="false" ht="12.75" hidden="false" customHeight="false" outlineLevel="0" collapsed="false">
      <c r="A21" s="1" t="n">
        <v>51</v>
      </c>
      <c r="B21" s="1" t="s">
        <v>593</v>
      </c>
      <c r="C21" s="1" t="n">
        <f aca="false">A21</f>
        <v>51</v>
      </c>
    </row>
    <row r="22" customFormat="false" ht="12.75" hidden="false" customHeight="false" outlineLevel="0" collapsed="false">
      <c r="A22" s="1" t="n">
        <v>52</v>
      </c>
      <c r="B22" s="1" t="s">
        <v>594</v>
      </c>
      <c r="C22" s="1" t="n">
        <f aca="false">A22</f>
        <v>52</v>
      </c>
    </row>
    <row r="23" customFormat="false" ht="12.75" hidden="false" customHeight="false" outlineLevel="0" collapsed="false">
      <c r="A23" s="1" t="n">
        <v>53</v>
      </c>
      <c r="B23" s="1" t="s">
        <v>595</v>
      </c>
      <c r="C23" s="1" t="n">
        <f aca="false">A23</f>
        <v>53</v>
      </c>
    </row>
    <row r="24" customFormat="false" ht="12.75" hidden="false" customHeight="false" outlineLevel="0" collapsed="false">
      <c r="A24" s="1" t="n">
        <v>54</v>
      </c>
      <c r="B24" s="1" t="s">
        <v>596</v>
      </c>
      <c r="C24" s="1" t="n">
        <f aca="false">A24</f>
        <v>54</v>
      </c>
    </row>
    <row r="25" customFormat="false" ht="12.75" hidden="false" customHeight="false" outlineLevel="0" collapsed="false">
      <c r="A25" s="1" t="n">
        <v>60</v>
      </c>
      <c r="B25" s="1" t="s">
        <v>597</v>
      </c>
      <c r="C25" s="1" t="n">
        <f aca="false">A25</f>
        <v>60</v>
      </c>
    </row>
    <row r="26" customFormat="false" ht="12.75" hidden="false" customHeight="false" outlineLevel="0" collapsed="false">
      <c r="A26" s="1" t="n">
        <v>61</v>
      </c>
      <c r="B26" s="1" t="s">
        <v>598</v>
      </c>
      <c r="C26" s="1" t="n">
        <f aca="false">A26</f>
        <v>61</v>
      </c>
    </row>
    <row r="27" customFormat="false" ht="12.75" hidden="false" customHeight="false" outlineLevel="0" collapsed="false">
      <c r="A27" s="1" t="n">
        <v>63</v>
      </c>
      <c r="B27" s="1" t="s">
        <v>599</v>
      </c>
      <c r="C27" s="1" t="n">
        <f aca="false">A27</f>
        <v>63</v>
      </c>
    </row>
    <row r="28" customFormat="false" ht="12.75" hidden="false" customHeight="false" outlineLevel="0" collapsed="false">
      <c r="A28" s="1" t="n">
        <v>64</v>
      </c>
      <c r="B28" s="1" t="s">
        <v>600</v>
      </c>
      <c r="C28" s="1" t="n">
        <f aca="false">A28</f>
        <v>64</v>
      </c>
    </row>
    <row r="29" customFormat="false" ht="12.75" hidden="false" customHeight="false" outlineLevel="0" collapsed="false">
      <c r="A29" s="1" t="n">
        <v>201</v>
      </c>
      <c r="B29" s="1" t="s">
        <v>601</v>
      </c>
      <c r="C29" s="1" t="n">
        <f aca="false">A29</f>
        <v>201</v>
      </c>
    </row>
    <row r="30" customFormat="false" ht="12.75" hidden="false" customHeight="false" outlineLevel="0" collapsed="false">
      <c r="A30" s="1" t="n">
        <v>202</v>
      </c>
      <c r="B30" s="1" t="s">
        <v>602</v>
      </c>
      <c r="C30" s="1" t="n">
        <f aca="false">A30</f>
        <v>202</v>
      </c>
    </row>
    <row r="31" customFormat="false" ht="12.75" hidden="false" customHeight="false" outlineLevel="0" collapsed="false">
      <c r="A31" s="1" t="n">
        <v>203</v>
      </c>
      <c r="B31" s="1" t="s">
        <v>603</v>
      </c>
      <c r="C31" s="1" t="n">
        <f aca="false">A31</f>
        <v>203</v>
      </c>
    </row>
    <row r="32" customFormat="false" ht="12.75" hidden="false" customHeight="false" outlineLevel="0" collapsed="false">
      <c r="A32" s="1" t="n">
        <v>206</v>
      </c>
      <c r="B32" s="1" t="s">
        <v>604</v>
      </c>
      <c r="C32" s="1" t="n">
        <f aca="false">A32</f>
        <v>206</v>
      </c>
    </row>
    <row r="33" customFormat="false" ht="12.75" hidden="false" customHeight="false" outlineLevel="0" collapsed="false">
      <c r="A33" s="1" t="n">
        <v>207</v>
      </c>
      <c r="B33" s="1" t="s">
        <v>605</v>
      </c>
      <c r="C33" s="1" t="n">
        <f aca="false">A33</f>
        <v>207</v>
      </c>
    </row>
    <row r="34" customFormat="false" ht="12.75" hidden="false" customHeight="false" outlineLevel="0" collapsed="false">
      <c r="A34" s="1" t="n">
        <v>208</v>
      </c>
      <c r="B34" s="1" t="s">
        <v>606</v>
      </c>
      <c r="C34" s="1" t="n">
        <f aca="false">A34</f>
        <v>208</v>
      </c>
    </row>
    <row r="35" customFormat="false" ht="12.75" hidden="false" customHeight="false" outlineLevel="0" collapsed="false">
      <c r="A35" s="1" t="n">
        <v>211</v>
      </c>
      <c r="B35" s="1" t="s">
        <v>607</v>
      </c>
      <c r="C35" s="1" t="n">
        <f aca="false">A35</f>
        <v>211</v>
      </c>
    </row>
    <row r="36" customFormat="false" ht="12.75" hidden="false" customHeight="false" outlineLevel="0" collapsed="false">
      <c r="A36" s="1" t="n">
        <v>212</v>
      </c>
      <c r="B36" s="1" t="s">
        <v>608</v>
      </c>
      <c r="C36" s="1" t="n">
        <f aca="false">A36</f>
        <v>212</v>
      </c>
    </row>
    <row r="37" customFormat="false" ht="12.75" hidden="false" customHeight="false" outlineLevel="0" collapsed="false">
      <c r="A37" s="1" t="n">
        <v>213</v>
      </c>
      <c r="B37" s="1" t="s">
        <v>609</v>
      </c>
      <c r="C37" s="1" t="n">
        <f aca="false">A37</f>
        <v>213</v>
      </c>
    </row>
  </sheetData>
  <autoFilter ref="A1:C37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4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3" activeCellId="0" sqref="B3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n">
        <v>1</v>
      </c>
      <c r="B2" s="1" t="s">
        <v>41</v>
      </c>
      <c r="C2" s="1" t="n">
        <f aca="false">A2</f>
        <v>1</v>
      </c>
    </row>
    <row r="3" customFormat="false" ht="12.75" hidden="false" customHeight="false" outlineLevel="0" collapsed="false">
      <c r="A3" s="1" t="n">
        <v>2</v>
      </c>
      <c r="B3" s="1" t="s">
        <v>54</v>
      </c>
      <c r="C3" s="1" t="n">
        <f aca="false">A3</f>
        <v>2</v>
      </c>
    </row>
    <row r="4" customFormat="false" ht="12.75" hidden="false" customHeight="false" outlineLevel="0" collapsed="false">
      <c r="A4" s="1" t="n">
        <v>3</v>
      </c>
      <c r="B4" s="1" t="s">
        <v>74</v>
      </c>
      <c r="C4" s="1" t="n">
        <f aca="false">A4</f>
        <v>3</v>
      </c>
    </row>
  </sheetData>
  <autoFilter ref="A1:C4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37"/>
  <sheetViews>
    <sheetView showFormulas="false" showGridLines="true" showRowColHeaders="true" showZeros="true" rightToLeft="false" tabSelected="false" showOutlineSymbols="true" defaultGridColor="true" view="normal" topLeftCell="A3" colorId="64" zoomScale="120" zoomScaleNormal="120" zoomScalePageLayoutView="100" workbookViewId="0">
      <selection pane="topLeft" activeCell="B31" activeCellId="0" sqref="B31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n">
        <v>80</v>
      </c>
      <c r="B2" s="1" t="s">
        <v>44</v>
      </c>
      <c r="C2" s="1" t="n">
        <f aca="false">A2</f>
        <v>80</v>
      </c>
    </row>
    <row r="3" customFormat="false" ht="12.75" hidden="false" customHeight="false" outlineLevel="0" collapsed="false">
      <c r="A3" s="1" t="n">
        <v>86</v>
      </c>
      <c r="B3" s="1" t="s">
        <v>610</v>
      </c>
      <c r="C3" s="1" t="n">
        <f aca="false">A3</f>
        <v>86</v>
      </c>
    </row>
    <row r="4" customFormat="false" ht="12.75" hidden="false" customHeight="false" outlineLevel="0" collapsed="false">
      <c r="A4" s="1" t="n">
        <v>87</v>
      </c>
      <c r="B4" s="1" t="s">
        <v>611</v>
      </c>
      <c r="C4" s="1" t="n">
        <f aca="false">A4</f>
        <v>87</v>
      </c>
    </row>
    <row r="5" customFormat="false" ht="12.75" hidden="false" customHeight="false" outlineLevel="0" collapsed="false">
      <c r="A5" s="1" t="n">
        <v>89</v>
      </c>
      <c r="B5" s="1" t="s">
        <v>612</v>
      </c>
      <c r="C5" s="1" t="n">
        <f aca="false">A5</f>
        <v>89</v>
      </c>
    </row>
    <row r="6" customFormat="false" ht="12.75" hidden="false" customHeight="false" outlineLevel="0" collapsed="false">
      <c r="A6" s="1" t="n">
        <v>90</v>
      </c>
      <c r="B6" s="1" t="s">
        <v>613</v>
      </c>
      <c r="C6" s="1" t="n">
        <f aca="false">A6</f>
        <v>90</v>
      </c>
    </row>
    <row r="7" customFormat="false" ht="12.75" hidden="false" customHeight="false" outlineLevel="0" collapsed="false">
      <c r="A7" s="1" t="n">
        <v>91</v>
      </c>
      <c r="B7" s="1" t="s">
        <v>614</v>
      </c>
      <c r="C7" s="1" t="n">
        <f aca="false">A7</f>
        <v>91</v>
      </c>
    </row>
    <row r="8" customFormat="false" ht="12.75" hidden="false" customHeight="false" outlineLevel="0" collapsed="false">
      <c r="A8" s="1" t="n">
        <v>92</v>
      </c>
      <c r="B8" s="1" t="s">
        <v>615</v>
      </c>
      <c r="C8" s="1" t="n">
        <f aca="false">A8</f>
        <v>92</v>
      </c>
    </row>
    <row r="9" customFormat="false" ht="12.75" hidden="false" customHeight="false" outlineLevel="0" collapsed="false">
      <c r="A9" s="1" t="n">
        <v>93</v>
      </c>
      <c r="B9" s="1" t="s">
        <v>616</v>
      </c>
      <c r="C9" s="1" t="n">
        <f aca="false">A9</f>
        <v>93</v>
      </c>
    </row>
    <row r="10" customFormat="false" ht="12.75" hidden="false" customHeight="false" outlineLevel="0" collapsed="false">
      <c r="A10" s="1" t="n">
        <v>95</v>
      </c>
      <c r="B10" s="1" t="s">
        <v>617</v>
      </c>
      <c r="C10" s="1" t="n">
        <f aca="false">A10</f>
        <v>95</v>
      </c>
    </row>
    <row r="11" customFormat="false" ht="12.75" hidden="false" customHeight="false" outlineLevel="0" collapsed="false">
      <c r="A11" s="1" t="n">
        <v>96</v>
      </c>
      <c r="B11" s="1" t="s">
        <v>57</v>
      </c>
      <c r="C11" s="1" t="n">
        <f aca="false">A11</f>
        <v>96</v>
      </c>
    </row>
    <row r="12" customFormat="false" ht="12.75" hidden="false" customHeight="false" outlineLevel="0" collapsed="false">
      <c r="A12" s="1" t="n">
        <v>94</v>
      </c>
      <c r="B12" s="1" t="s">
        <v>618</v>
      </c>
      <c r="C12" s="1" t="n">
        <f aca="false">A12</f>
        <v>94</v>
      </c>
    </row>
    <row r="13" customFormat="false" ht="12.75" hidden="false" customHeight="false" outlineLevel="0" collapsed="false">
      <c r="A13" s="1" t="n">
        <v>0</v>
      </c>
      <c r="B13" s="1" t="s">
        <v>619</v>
      </c>
      <c r="C13" s="1" t="n">
        <f aca="false">A13</f>
        <v>0</v>
      </c>
    </row>
    <row r="14" customFormat="false" ht="12.75" hidden="false" customHeight="false" outlineLevel="0" collapsed="false">
      <c r="A14" s="1" t="n">
        <v>1</v>
      </c>
      <c r="B14" s="1" t="s">
        <v>620</v>
      </c>
      <c r="C14" s="1" t="n">
        <f aca="false">A14</f>
        <v>1</v>
      </c>
    </row>
    <row r="15" customFormat="false" ht="12.75" hidden="false" customHeight="false" outlineLevel="0" collapsed="false">
      <c r="A15" s="1" t="n">
        <v>2</v>
      </c>
      <c r="B15" s="1" t="s">
        <v>621</v>
      </c>
      <c r="C15" s="1" t="n">
        <f aca="false">A15</f>
        <v>2</v>
      </c>
    </row>
    <row r="16" customFormat="false" ht="12.75" hidden="false" customHeight="false" outlineLevel="0" collapsed="false">
      <c r="A16" s="1" t="n">
        <v>3</v>
      </c>
      <c r="B16" s="1" t="s">
        <v>622</v>
      </c>
      <c r="C16" s="1" t="n">
        <f aca="false">A16</f>
        <v>3</v>
      </c>
    </row>
    <row r="17" customFormat="false" ht="12.75" hidden="false" customHeight="false" outlineLevel="0" collapsed="false">
      <c r="A17" s="1" t="n">
        <v>4</v>
      </c>
      <c r="B17" s="1" t="s">
        <v>623</v>
      </c>
      <c r="C17" s="1" t="n">
        <f aca="false">A17</f>
        <v>4</v>
      </c>
    </row>
    <row r="18" customFormat="false" ht="12.75" hidden="false" customHeight="false" outlineLevel="0" collapsed="false">
      <c r="A18" s="1" t="n">
        <v>5</v>
      </c>
      <c r="B18" s="1" t="s">
        <v>624</v>
      </c>
      <c r="C18" s="1" t="n">
        <f aca="false">A18</f>
        <v>5</v>
      </c>
    </row>
    <row r="19" customFormat="false" ht="12.75" hidden="false" customHeight="false" outlineLevel="0" collapsed="false">
      <c r="A19" s="1" t="n">
        <v>6</v>
      </c>
      <c r="B19" s="1" t="s">
        <v>625</v>
      </c>
      <c r="C19" s="1" t="n">
        <f aca="false">A19</f>
        <v>6</v>
      </c>
    </row>
    <row r="20" customFormat="false" ht="12.75" hidden="false" customHeight="false" outlineLevel="0" collapsed="false">
      <c r="A20" s="1" t="n">
        <v>7</v>
      </c>
      <c r="B20" s="1" t="s">
        <v>626</v>
      </c>
      <c r="C20" s="1" t="n">
        <f aca="false">A20</f>
        <v>7</v>
      </c>
    </row>
    <row r="21" customFormat="false" ht="12.75" hidden="false" customHeight="false" outlineLevel="0" collapsed="false">
      <c r="A21" s="1" t="n">
        <v>8</v>
      </c>
      <c r="B21" s="1" t="s">
        <v>627</v>
      </c>
      <c r="C21" s="1" t="n">
        <f aca="false">A21</f>
        <v>8</v>
      </c>
    </row>
    <row r="22" customFormat="false" ht="12.75" hidden="false" customHeight="false" outlineLevel="0" collapsed="false">
      <c r="A22" s="1" t="n">
        <v>9</v>
      </c>
      <c r="B22" s="1" t="s">
        <v>628</v>
      </c>
      <c r="C22" s="1" t="n">
        <f aca="false">A22</f>
        <v>9</v>
      </c>
    </row>
    <row r="23" customFormat="false" ht="12.75" hidden="false" customHeight="false" outlineLevel="0" collapsed="false">
      <c r="A23" s="1" t="n">
        <v>10</v>
      </c>
      <c r="B23" s="1" t="s">
        <v>629</v>
      </c>
      <c r="C23" s="1" t="n">
        <f aca="false">A23</f>
        <v>10</v>
      </c>
    </row>
    <row r="24" customFormat="false" ht="12.75" hidden="false" customHeight="false" outlineLevel="0" collapsed="false">
      <c r="A24" s="1" t="n">
        <v>11</v>
      </c>
      <c r="B24" s="1" t="s">
        <v>630</v>
      </c>
      <c r="C24" s="1" t="n">
        <f aca="false">A24</f>
        <v>11</v>
      </c>
    </row>
    <row r="25" customFormat="false" ht="12.75" hidden="false" customHeight="false" outlineLevel="0" collapsed="false">
      <c r="A25" s="1" t="n">
        <v>12</v>
      </c>
      <c r="B25" s="1" t="s">
        <v>631</v>
      </c>
      <c r="C25" s="1" t="n">
        <f aca="false">A25</f>
        <v>12</v>
      </c>
    </row>
    <row r="26" customFormat="false" ht="12.75" hidden="false" customHeight="false" outlineLevel="0" collapsed="false">
      <c r="A26" s="1" t="n">
        <v>13</v>
      </c>
      <c r="B26" s="1" t="s">
        <v>632</v>
      </c>
      <c r="C26" s="1" t="n">
        <f aca="false">A26</f>
        <v>13</v>
      </c>
    </row>
    <row r="27" customFormat="false" ht="12.75" hidden="false" customHeight="false" outlineLevel="0" collapsed="false">
      <c r="A27" s="1" t="n">
        <v>14</v>
      </c>
      <c r="B27" s="1" t="s">
        <v>633</v>
      </c>
      <c r="C27" s="1" t="n">
        <f aca="false">A27</f>
        <v>14</v>
      </c>
    </row>
    <row r="28" customFormat="false" ht="12.75" hidden="false" customHeight="false" outlineLevel="0" collapsed="false">
      <c r="A28" s="1" t="n">
        <v>16</v>
      </c>
      <c r="B28" s="1" t="s">
        <v>634</v>
      </c>
      <c r="C28" s="1" t="n">
        <f aca="false">A28</f>
        <v>16</v>
      </c>
    </row>
    <row r="29" customFormat="false" ht="12.75" hidden="false" customHeight="false" outlineLevel="0" collapsed="false">
      <c r="A29" s="1" t="n">
        <v>17</v>
      </c>
      <c r="B29" s="1" t="s">
        <v>635</v>
      </c>
      <c r="C29" s="1" t="n">
        <f aca="false">A29</f>
        <v>17</v>
      </c>
    </row>
    <row r="30" customFormat="false" ht="12.75" hidden="false" customHeight="false" outlineLevel="0" collapsed="false">
      <c r="A30" s="1" t="n">
        <v>18</v>
      </c>
      <c r="B30" s="1" t="s">
        <v>636</v>
      </c>
      <c r="C30" s="1" t="n">
        <f aca="false">A30</f>
        <v>18</v>
      </c>
    </row>
    <row r="31" customFormat="false" ht="12.75" hidden="false" customHeight="false" outlineLevel="0" collapsed="false">
      <c r="A31" s="1" t="n">
        <v>19</v>
      </c>
      <c r="B31" s="1" t="s">
        <v>637</v>
      </c>
      <c r="C31" s="1" t="n">
        <f aca="false">A31</f>
        <v>19</v>
      </c>
    </row>
    <row r="32" customFormat="false" ht="12.75" hidden="false" customHeight="false" outlineLevel="0" collapsed="false">
      <c r="A32" s="1" t="n">
        <v>20</v>
      </c>
      <c r="B32" s="1" t="s">
        <v>638</v>
      </c>
      <c r="C32" s="1" t="n">
        <f aca="false">A32</f>
        <v>20</v>
      </c>
    </row>
    <row r="33" customFormat="false" ht="12.75" hidden="false" customHeight="false" outlineLevel="0" collapsed="false">
      <c r="A33" s="1" t="n">
        <v>21</v>
      </c>
      <c r="B33" s="1" t="s">
        <v>639</v>
      </c>
      <c r="C33" s="1" t="n">
        <f aca="false">A33</f>
        <v>21</v>
      </c>
    </row>
    <row r="34" customFormat="false" ht="12.75" hidden="false" customHeight="false" outlineLevel="0" collapsed="false">
      <c r="A34" s="1" t="n">
        <v>22</v>
      </c>
      <c r="B34" s="1" t="s">
        <v>640</v>
      </c>
      <c r="C34" s="1" t="n">
        <f aca="false">A34</f>
        <v>22</v>
      </c>
    </row>
    <row r="35" customFormat="false" ht="12.75" hidden="false" customHeight="false" outlineLevel="0" collapsed="false">
      <c r="A35" s="1" t="n">
        <v>23</v>
      </c>
      <c r="B35" s="1" t="s">
        <v>641</v>
      </c>
      <c r="C35" s="1" t="n">
        <f aca="false">A35</f>
        <v>23</v>
      </c>
    </row>
    <row r="36" customFormat="false" ht="12.75" hidden="false" customHeight="false" outlineLevel="0" collapsed="false">
      <c r="A36" s="1" t="n">
        <v>24</v>
      </c>
      <c r="B36" s="1" t="s">
        <v>642</v>
      </c>
      <c r="C36" s="1" t="n">
        <f aca="false">A36</f>
        <v>24</v>
      </c>
    </row>
    <row r="37" customFormat="false" ht="12.75" hidden="false" customHeight="false" outlineLevel="0" collapsed="false">
      <c r="A37" s="1" t="n">
        <v>99</v>
      </c>
      <c r="B37" s="1" t="s">
        <v>85</v>
      </c>
      <c r="C37" s="1" t="n">
        <f aca="false">A37</f>
        <v>99</v>
      </c>
    </row>
  </sheetData>
  <autoFilter ref="A1:C37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B11" activeCellId="0" sqref="B11"/>
    </sheetView>
  </sheetViews>
  <sheetFormatPr defaultColWidth="11.5703125" defaultRowHeight="12.75" zeroHeight="false" outlineLevelRow="0" outlineLevelCol="0"/>
  <cols>
    <col collapsed="false" customWidth="true" hidden="false" outlineLevel="0" max="1" min="1" style="1" width="5.71"/>
    <col collapsed="false" customWidth="true" hidden="false" outlineLevel="0" max="3" min="3" style="1" width="5.71"/>
  </cols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n">
        <v>3</v>
      </c>
      <c r="B2" s="14" t="n">
        <v>0</v>
      </c>
      <c r="C2" s="5" t="n">
        <f aca="false">A2</f>
        <v>3</v>
      </c>
    </row>
    <row r="3" customFormat="false" ht="12.75" hidden="false" customHeight="false" outlineLevel="0" collapsed="false">
      <c r="A3" s="1" t="n">
        <v>9</v>
      </c>
      <c r="B3" s="14" t="n">
        <v>0.025</v>
      </c>
      <c r="C3" s="5" t="n">
        <f aca="false">A3</f>
        <v>9</v>
      </c>
    </row>
    <row r="4" customFormat="false" ht="12.75" hidden="false" customHeight="false" outlineLevel="0" collapsed="false">
      <c r="A4" s="1" t="n">
        <v>8</v>
      </c>
      <c r="B4" s="14" t="n">
        <v>0.05</v>
      </c>
      <c r="C4" s="5" t="n">
        <f aca="false">A4</f>
        <v>8</v>
      </c>
    </row>
    <row r="5" customFormat="false" ht="12.75" hidden="false" customHeight="false" outlineLevel="0" collapsed="false">
      <c r="A5" s="1" t="n">
        <v>4</v>
      </c>
      <c r="B5" s="14" t="n">
        <v>0.105</v>
      </c>
      <c r="C5" s="5" t="n">
        <f aca="false">A5</f>
        <v>4</v>
      </c>
    </row>
    <row r="6" customFormat="false" ht="12.75" hidden="false" customHeight="false" outlineLevel="0" collapsed="false">
      <c r="A6" s="1" t="n">
        <v>5</v>
      </c>
      <c r="B6" s="14" t="n">
        <v>0.21</v>
      </c>
      <c r="C6" s="5" t="n">
        <f aca="false">A6</f>
        <v>5</v>
      </c>
    </row>
    <row r="7" customFormat="false" ht="12.75" hidden="false" customHeight="false" outlineLevel="0" collapsed="false">
      <c r="A7" s="1" t="n">
        <v>6</v>
      </c>
      <c r="B7" s="14" t="n">
        <v>0.27</v>
      </c>
      <c r="C7" s="5" t="n">
        <f aca="false">A7</f>
        <v>6</v>
      </c>
    </row>
    <row r="8" customFormat="false" ht="12.75" hidden="false" customHeight="false" outlineLevel="0" collapsed="false">
      <c r="A8" s="1" t="s">
        <v>643</v>
      </c>
      <c r="B8" s="1" t="s">
        <v>62</v>
      </c>
      <c r="C8" s="1" t="str">
        <f aca="false">A8</f>
        <v>NG</v>
      </c>
    </row>
    <row r="9" customFormat="false" ht="12.75" hidden="false" customHeight="false" outlineLevel="0" collapsed="false">
      <c r="A9" s="1" t="s">
        <v>644</v>
      </c>
      <c r="B9" s="1" t="s">
        <v>66</v>
      </c>
      <c r="C9" s="1" t="str">
        <f aca="false">A9</f>
        <v>E</v>
      </c>
    </row>
    <row r="10" customFormat="false" ht="12.75" hidden="false" customHeight="false" outlineLevel="0" collapsed="false">
      <c r="A10" s="1" t="s">
        <v>645</v>
      </c>
      <c r="B10" s="1" t="s">
        <v>80</v>
      </c>
      <c r="C10" s="1" t="str">
        <f aca="false">A10</f>
        <v>M</v>
      </c>
    </row>
    <row r="11" customFormat="false" ht="12.75" hidden="false" customHeight="false" outlineLevel="0" collapsed="false">
      <c r="A11" s="1" t="s">
        <v>646</v>
      </c>
      <c r="B11" s="1" t="s">
        <v>86</v>
      </c>
      <c r="C11" s="1" t="str">
        <f aca="false">A11</f>
        <v>N/A</v>
      </c>
    </row>
    <row r="12" customFormat="false" ht="12.75" hidden="false" customHeight="false" outlineLevel="0" collapsed="false">
      <c r="A12" s="47"/>
    </row>
  </sheetData>
  <autoFilter ref="A1:C7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1"/>
  <sheetViews>
    <sheetView showFormulas="false" showGridLines="true" showRowColHeaders="true" showZeros="true" rightToLeft="false" tabSelected="fals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11.5703125" defaultRowHeight="12.75" zeroHeight="false" outlineLevelRow="0" outlineLevelCol="0"/>
  <sheetData>
    <row r="1" customFormat="false" ht="12.75" hidden="false" customHeight="false" outlineLevel="0" collapsed="false">
      <c r="A1" s="5" t="s">
        <v>255</v>
      </c>
      <c r="B1" s="5" t="s">
        <v>576</v>
      </c>
      <c r="C1" s="5" t="str">
        <f aca="false">A1</f>
        <v>Id</v>
      </c>
    </row>
    <row r="2" customFormat="false" ht="12.75" hidden="false" customHeight="false" outlineLevel="0" collapsed="false">
      <c r="A2" s="1" t="s">
        <v>647</v>
      </c>
      <c r="B2" s="1" t="s">
        <v>648</v>
      </c>
      <c r="C2" s="1" t="str">
        <f aca="false">A2</f>
        <v>PES</v>
      </c>
    </row>
    <row r="3" customFormat="false" ht="12.75" hidden="false" customHeight="false" outlineLevel="0" collapsed="false">
      <c r="A3" s="1" t="s">
        <v>649</v>
      </c>
      <c r="B3" s="1" t="s">
        <v>650</v>
      </c>
      <c r="C3" s="1" t="str">
        <f aca="false">A3</f>
        <v>DOL</v>
      </c>
    </row>
    <row r="4" customFormat="false" ht="12.75" hidden="false" customHeight="false" outlineLevel="0" collapsed="false">
      <c r="A4" s="1" t="n">
        <v>2</v>
      </c>
      <c r="B4" s="1" t="s">
        <v>651</v>
      </c>
      <c r="C4" s="1" t="n">
        <f aca="false">A4</f>
        <v>2</v>
      </c>
    </row>
    <row r="5" customFormat="false" ht="12.75" hidden="false" customHeight="false" outlineLevel="0" collapsed="false">
      <c r="A5" s="1" t="n">
        <v>7</v>
      </c>
      <c r="B5" s="1" t="s">
        <v>652</v>
      </c>
      <c r="C5" s="1" t="n">
        <f aca="false">A5</f>
        <v>7</v>
      </c>
    </row>
    <row r="6" customFormat="false" ht="12.75" hidden="false" customHeight="false" outlineLevel="0" collapsed="false">
      <c r="A6" s="1" t="n">
        <v>10</v>
      </c>
      <c r="B6" s="1" t="s">
        <v>653</v>
      </c>
      <c r="C6" s="1" t="n">
        <f aca="false">A6</f>
        <v>10</v>
      </c>
    </row>
    <row r="7" customFormat="false" ht="12.75" hidden="false" customHeight="false" outlineLevel="0" collapsed="false">
      <c r="A7" s="1" t="n">
        <v>11</v>
      </c>
      <c r="B7" s="1" t="s">
        <v>654</v>
      </c>
      <c r="C7" s="1" t="n">
        <f aca="false">A7</f>
        <v>11</v>
      </c>
    </row>
    <row r="8" customFormat="false" ht="12.75" hidden="false" customHeight="false" outlineLevel="0" collapsed="false">
      <c r="A8" s="1" t="n">
        <v>14</v>
      </c>
      <c r="B8" s="1" t="s">
        <v>655</v>
      </c>
      <c r="C8" s="1" t="n">
        <f aca="false">A8</f>
        <v>14</v>
      </c>
    </row>
    <row r="9" customFormat="false" ht="12.75" hidden="false" customHeight="false" outlineLevel="0" collapsed="false">
      <c r="A9" s="1" t="n">
        <v>15</v>
      </c>
      <c r="B9" s="1" t="s">
        <v>656</v>
      </c>
      <c r="C9" s="1" t="n">
        <f aca="false">A9</f>
        <v>15</v>
      </c>
    </row>
    <row r="10" customFormat="false" ht="12.75" hidden="false" customHeight="false" outlineLevel="0" collapsed="false">
      <c r="A10" s="1" t="n">
        <v>16</v>
      </c>
      <c r="B10" s="1" t="s">
        <v>657</v>
      </c>
      <c r="C10" s="1" t="n">
        <f aca="false">A10</f>
        <v>16</v>
      </c>
    </row>
    <row r="11" customFormat="false" ht="12.75" hidden="false" customHeight="false" outlineLevel="0" collapsed="false">
      <c r="A11" s="1" t="n">
        <v>18</v>
      </c>
      <c r="B11" s="1" t="s">
        <v>658</v>
      </c>
      <c r="C11" s="1" t="n">
        <f aca="false">A11</f>
        <v>18</v>
      </c>
    </row>
    <row r="12" customFormat="false" ht="12.75" hidden="false" customHeight="false" outlineLevel="0" collapsed="false">
      <c r="A12" s="1" t="n">
        <v>19</v>
      </c>
      <c r="B12" s="1" t="s">
        <v>659</v>
      </c>
      <c r="C12" s="1" t="n">
        <f aca="false">A12</f>
        <v>19</v>
      </c>
    </row>
    <row r="13" customFormat="false" ht="12.75" hidden="false" customHeight="false" outlineLevel="0" collapsed="false">
      <c r="A13" s="1" t="n">
        <v>21</v>
      </c>
      <c r="B13" s="1" t="s">
        <v>660</v>
      </c>
      <c r="C13" s="1" t="n">
        <f aca="false">A13</f>
        <v>21</v>
      </c>
    </row>
    <row r="14" customFormat="false" ht="12.75" hidden="false" customHeight="false" outlineLevel="0" collapsed="false">
      <c r="A14" s="1" t="n">
        <v>23</v>
      </c>
      <c r="B14" s="1" t="s">
        <v>661</v>
      </c>
      <c r="C14" s="1" t="n">
        <f aca="false">A14</f>
        <v>23</v>
      </c>
    </row>
    <row r="15" customFormat="false" ht="12.75" hidden="false" customHeight="false" outlineLevel="0" collapsed="false">
      <c r="A15" s="1" t="n">
        <v>24</v>
      </c>
      <c r="B15" s="1" t="s">
        <v>662</v>
      </c>
      <c r="C15" s="1" t="n">
        <f aca="false">A15</f>
        <v>24</v>
      </c>
    </row>
    <row r="16" customFormat="false" ht="12.75" hidden="false" customHeight="false" outlineLevel="0" collapsed="false">
      <c r="A16" s="1" t="n">
        <v>25</v>
      </c>
      <c r="B16" s="1" t="s">
        <v>663</v>
      </c>
      <c r="C16" s="1" t="n">
        <f aca="false">A16</f>
        <v>25</v>
      </c>
    </row>
    <row r="17" customFormat="false" ht="12.75" hidden="false" customHeight="false" outlineLevel="0" collapsed="false">
      <c r="A17" s="1" t="n">
        <v>26</v>
      </c>
      <c r="B17" s="1" t="s">
        <v>664</v>
      </c>
      <c r="C17" s="1" t="n">
        <f aca="false">A17</f>
        <v>26</v>
      </c>
    </row>
    <row r="18" customFormat="false" ht="12.75" hidden="false" customHeight="false" outlineLevel="0" collapsed="false">
      <c r="A18" s="1" t="n">
        <v>27</v>
      </c>
      <c r="B18" s="1" t="s">
        <v>665</v>
      </c>
      <c r="C18" s="1" t="n">
        <f aca="false">A18</f>
        <v>27</v>
      </c>
    </row>
    <row r="19" customFormat="false" ht="12.75" hidden="false" customHeight="false" outlineLevel="0" collapsed="false">
      <c r="A19" s="1" t="n">
        <v>28</v>
      </c>
      <c r="B19" s="1" t="s">
        <v>666</v>
      </c>
      <c r="C19" s="1" t="n">
        <f aca="false">A19</f>
        <v>28</v>
      </c>
    </row>
    <row r="20" customFormat="false" ht="12.75" hidden="false" customHeight="false" outlineLevel="0" collapsed="false">
      <c r="A20" s="1" t="n">
        <v>29</v>
      </c>
      <c r="B20" s="1" t="s">
        <v>667</v>
      </c>
      <c r="C20" s="1" t="n">
        <f aca="false">A20</f>
        <v>29</v>
      </c>
    </row>
    <row r="21" customFormat="false" ht="12.75" hidden="false" customHeight="false" outlineLevel="0" collapsed="false">
      <c r="A21" s="1" t="n">
        <v>31</v>
      </c>
      <c r="B21" s="1" t="s">
        <v>668</v>
      </c>
      <c r="C21" s="1" t="n">
        <f aca="false">A21</f>
        <v>31</v>
      </c>
    </row>
    <row r="22" customFormat="false" ht="12.75" hidden="false" customHeight="false" outlineLevel="0" collapsed="false">
      <c r="A22" s="1" t="n">
        <v>32</v>
      </c>
      <c r="B22" s="1" t="s">
        <v>669</v>
      </c>
      <c r="C22" s="1" t="n">
        <f aca="false">A22</f>
        <v>32</v>
      </c>
    </row>
    <row r="23" customFormat="false" ht="12.75" hidden="false" customHeight="false" outlineLevel="0" collapsed="false">
      <c r="A23" s="1" t="n">
        <v>33</v>
      </c>
      <c r="B23" s="1" t="s">
        <v>670</v>
      </c>
      <c r="C23" s="1" t="n">
        <f aca="false">A23</f>
        <v>33</v>
      </c>
    </row>
    <row r="24" customFormat="false" ht="12.75" hidden="false" customHeight="false" outlineLevel="0" collapsed="false">
      <c r="A24" s="1" t="n">
        <v>34</v>
      </c>
      <c r="B24" s="1" t="s">
        <v>671</v>
      </c>
      <c r="C24" s="1" t="n">
        <f aca="false">A24</f>
        <v>34</v>
      </c>
    </row>
    <row r="25" customFormat="false" ht="12.75" hidden="false" customHeight="false" outlineLevel="0" collapsed="false">
      <c r="A25" s="1" t="n">
        <v>36</v>
      </c>
      <c r="B25" s="1" t="s">
        <v>672</v>
      </c>
      <c r="C25" s="1" t="n">
        <f aca="false">A25</f>
        <v>36</v>
      </c>
    </row>
    <row r="26" customFormat="false" ht="12.75" hidden="false" customHeight="false" outlineLevel="0" collapsed="false">
      <c r="A26" s="1" t="n">
        <v>51</v>
      </c>
      <c r="B26" s="1" t="s">
        <v>673</v>
      </c>
      <c r="C26" s="1" t="n">
        <f aca="false">A26</f>
        <v>51</v>
      </c>
    </row>
    <row r="27" customFormat="false" ht="12.75" hidden="false" customHeight="false" outlineLevel="0" collapsed="false">
      <c r="A27" s="1" t="n">
        <v>52</v>
      </c>
      <c r="B27" s="1" t="s">
        <v>674</v>
      </c>
      <c r="C27" s="1" t="n">
        <f aca="false">A27</f>
        <v>52</v>
      </c>
    </row>
    <row r="28" customFormat="false" ht="12.75" hidden="false" customHeight="false" outlineLevel="0" collapsed="false">
      <c r="A28" s="1" t="n">
        <v>53</v>
      </c>
      <c r="B28" s="1" t="s">
        <v>675</v>
      </c>
      <c r="C28" s="1" t="n">
        <f aca="false">A28</f>
        <v>53</v>
      </c>
    </row>
    <row r="29" customFormat="false" ht="12.75" hidden="false" customHeight="false" outlineLevel="0" collapsed="false">
      <c r="A29" s="1" t="n">
        <v>54</v>
      </c>
      <c r="B29" s="1" t="s">
        <v>676</v>
      </c>
      <c r="C29" s="1" t="n">
        <f aca="false">A29</f>
        <v>54</v>
      </c>
    </row>
    <row r="30" customFormat="false" ht="12.75" hidden="false" customHeight="false" outlineLevel="0" collapsed="false">
      <c r="A30" s="1" t="n">
        <v>55</v>
      </c>
      <c r="B30" s="1" t="s">
        <v>677</v>
      </c>
      <c r="C30" s="1" t="n">
        <f aca="false">A30</f>
        <v>55</v>
      </c>
    </row>
    <row r="31" customFormat="false" ht="12.75" hidden="false" customHeight="false" outlineLevel="0" collapsed="false">
      <c r="A31" s="1" t="n">
        <v>56</v>
      </c>
      <c r="B31" s="1" t="s">
        <v>678</v>
      </c>
      <c r="C31" s="1" t="n">
        <f aca="false">A31</f>
        <v>56</v>
      </c>
    </row>
    <row r="32" customFormat="false" ht="12.75" hidden="false" customHeight="false" outlineLevel="0" collapsed="false">
      <c r="A32" s="1" t="n">
        <v>57</v>
      </c>
      <c r="B32" s="1" t="s">
        <v>679</v>
      </c>
      <c r="C32" s="1" t="n">
        <f aca="false">A32</f>
        <v>57</v>
      </c>
    </row>
    <row r="33" customFormat="false" ht="12.75" hidden="false" customHeight="false" outlineLevel="0" collapsed="false">
      <c r="A33" s="1" t="n">
        <v>59</v>
      </c>
      <c r="B33" s="1" t="s">
        <v>680</v>
      </c>
      <c r="C33" s="1" t="n">
        <f aca="false">A33</f>
        <v>59</v>
      </c>
    </row>
    <row r="34" customFormat="false" ht="12.75" hidden="false" customHeight="false" outlineLevel="0" collapsed="false">
      <c r="A34" s="1" t="n">
        <v>12</v>
      </c>
      <c r="B34" s="1" t="s">
        <v>681</v>
      </c>
      <c r="C34" s="1" t="n">
        <f aca="false">A34</f>
        <v>12</v>
      </c>
    </row>
    <row r="35" customFormat="false" ht="12.75" hidden="false" customHeight="false" outlineLevel="0" collapsed="false">
      <c r="A35" s="1" t="n">
        <v>30</v>
      </c>
      <c r="B35" s="1" t="s">
        <v>682</v>
      </c>
      <c r="C35" s="1" t="n">
        <f aca="false">A35</f>
        <v>30</v>
      </c>
    </row>
    <row r="36" customFormat="false" ht="12.75" hidden="false" customHeight="false" outlineLevel="0" collapsed="false">
      <c r="A36" s="1" t="n">
        <v>35</v>
      </c>
      <c r="B36" s="1" t="s">
        <v>683</v>
      </c>
      <c r="C36" s="1" t="n">
        <f aca="false">A36</f>
        <v>35</v>
      </c>
    </row>
    <row r="37" customFormat="false" ht="12.75" hidden="false" customHeight="false" outlineLevel="0" collapsed="false">
      <c r="A37" s="1" t="n">
        <v>60</v>
      </c>
      <c r="B37" s="1" t="s">
        <v>684</v>
      </c>
      <c r="C37" s="1" t="n">
        <f aca="false">A37</f>
        <v>60</v>
      </c>
    </row>
    <row r="38" customFormat="false" ht="12.75" hidden="false" customHeight="false" outlineLevel="0" collapsed="false">
      <c r="A38" s="1" t="n">
        <v>40</v>
      </c>
      <c r="B38" s="1" t="s">
        <v>685</v>
      </c>
      <c r="C38" s="1" t="n">
        <f aca="false">A38</f>
        <v>40</v>
      </c>
    </row>
    <row r="39" customFormat="false" ht="12.75" hidden="false" customHeight="false" outlineLevel="0" collapsed="false">
      <c r="A39" s="1" t="n">
        <v>42</v>
      </c>
      <c r="B39" s="1" t="s">
        <v>686</v>
      </c>
      <c r="C39" s="1" t="n">
        <f aca="false">A39</f>
        <v>42</v>
      </c>
    </row>
    <row r="40" customFormat="false" ht="12.75" hidden="false" customHeight="false" outlineLevel="0" collapsed="false">
      <c r="A40" s="1" t="n">
        <v>43</v>
      </c>
      <c r="B40" s="1" t="s">
        <v>687</v>
      </c>
      <c r="C40" s="1" t="n">
        <f aca="false">A40</f>
        <v>43</v>
      </c>
    </row>
    <row r="41" customFormat="false" ht="12.75" hidden="false" customHeight="false" outlineLevel="0" collapsed="false">
      <c r="A41" s="1" t="n">
        <v>44</v>
      </c>
      <c r="B41" s="1" t="s">
        <v>688</v>
      </c>
      <c r="C41" s="1" t="n">
        <f aca="false">A41</f>
        <v>44</v>
      </c>
    </row>
    <row r="42" customFormat="false" ht="12.75" hidden="false" customHeight="false" outlineLevel="0" collapsed="false">
      <c r="A42" s="1" t="n">
        <v>45</v>
      </c>
      <c r="B42" s="1" t="s">
        <v>689</v>
      </c>
      <c r="C42" s="1" t="n">
        <f aca="false">A42</f>
        <v>45</v>
      </c>
    </row>
    <row r="43" customFormat="false" ht="12.75" hidden="false" customHeight="false" outlineLevel="0" collapsed="false">
      <c r="A43" s="1" t="n">
        <v>46</v>
      </c>
      <c r="B43" s="1" t="s">
        <v>690</v>
      </c>
      <c r="C43" s="1" t="n">
        <f aca="false">A43</f>
        <v>46</v>
      </c>
    </row>
    <row r="44" customFormat="false" ht="12.75" hidden="false" customHeight="false" outlineLevel="0" collapsed="false">
      <c r="A44" s="1" t="n">
        <v>47</v>
      </c>
      <c r="B44" s="1" t="s">
        <v>691</v>
      </c>
      <c r="C44" s="1" t="n">
        <f aca="false">A44</f>
        <v>47</v>
      </c>
    </row>
    <row r="45" customFormat="false" ht="12.75" hidden="false" customHeight="false" outlineLevel="0" collapsed="false">
      <c r="A45" s="1" t="n">
        <v>61</v>
      </c>
      <c r="B45" s="1" t="s">
        <v>692</v>
      </c>
      <c r="C45" s="1" t="n">
        <f aca="false">A45</f>
        <v>61</v>
      </c>
    </row>
    <row r="46" customFormat="false" ht="12.75" hidden="false" customHeight="false" outlineLevel="0" collapsed="false">
      <c r="A46" s="1" t="n">
        <v>62</v>
      </c>
      <c r="B46" s="1" t="s">
        <v>693</v>
      </c>
      <c r="C46" s="1" t="n">
        <f aca="false">A46</f>
        <v>62</v>
      </c>
    </row>
    <row r="47" customFormat="false" ht="12.75" hidden="false" customHeight="false" outlineLevel="0" collapsed="false">
      <c r="A47" s="1" t="n">
        <v>63</v>
      </c>
      <c r="B47" s="1" t="s">
        <v>694</v>
      </c>
      <c r="C47" s="1" t="n">
        <f aca="false">A47</f>
        <v>63</v>
      </c>
    </row>
    <row r="48" customFormat="false" ht="12.75" hidden="false" customHeight="false" outlineLevel="0" collapsed="false">
      <c r="A48" s="1" t="n">
        <v>64</v>
      </c>
      <c r="B48" s="1" t="s">
        <v>695</v>
      </c>
      <c r="C48" s="1" t="n">
        <f aca="false">A48</f>
        <v>64</v>
      </c>
    </row>
    <row r="49" customFormat="false" ht="12.75" hidden="false" customHeight="false" outlineLevel="0" collapsed="false">
      <c r="A49" s="1" t="n">
        <v>9</v>
      </c>
      <c r="B49" s="1" t="s">
        <v>696</v>
      </c>
      <c r="C49" s="1" t="n">
        <f aca="false">A49</f>
        <v>9</v>
      </c>
    </row>
    <row r="50" customFormat="false" ht="12.75" hidden="false" customHeight="false" outlineLevel="0" collapsed="false">
      <c r="A50" s="1" t="n">
        <v>41</v>
      </c>
      <c r="B50" s="1" t="s">
        <v>697</v>
      </c>
      <c r="C50" s="1" t="n">
        <f aca="false">A50</f>
        <v>41</v>
      </c>
    </row>
    <row r="51" customFormat="false" ht="12.75" hidden="false" customHeight="false" outlineLevel="0" collapsed="false">
      <c r="A51" s="1" t="n">
        <v>49</v>
      </c>
      <c r="B51" s="1" t="s">
        <v>698</v>
      </c>
      <c r="C51" s="1" t="n">
        <f aca="false">A51</f>
        <v>49</v>
      </c>
    </row>
  </sheetData>
  <autoFilter ref="A1:C51"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641</TotalTime>
  <Application>LibreOffice/24.2.7.2$Linux_X86_64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2024-12-30T13:36:34Z</dcterms:created>
  <dc:creator/>
  <dc:description/>
  <dc:language>es-ES</dc:language>
  <cp:lastModifiedBy/>
  <dcterms:modified xsi:type="dcterms:W3CDTF">2025-11-18T14:34:47Z</dcterms:modified>
  <cp:revision>112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